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úc hoà đợt 7\"/>
    </mc:Choice>
  </mc:AlternateContent>
  <bookViews>
    <workbookView xWindow="-120" yWindow="-120" windowWidth="29040" windowHeight="15720" activeTab="2"/>
  </bookViews>
  <sheets>
    <sheet name="Trình đợt 1" sheetId="21" r:id="rId1"/>
    <sheet name="PHƯƠNG ÁN vườn" sheetId="23" r:id="rId2"/>
    <sheet name="PHƯƠNG ÁN " sheetId="24" r:id="rId3"/>
    <sheet name="Tài sản " sheetId="22" r:id="rId4"/>
  </sheets>
  <externalReferences>
    <externalReference r:id="rId5"/>
  </externalReferences>
  <definedNames>
    <definedName name="_xlnm._FilterDatabase" localSheetId="0" hidden="1">'Trình đợt 1'!$A$4:$P$12</definedName>
    <definedName name="_xlnm.Print_Area" localSheetId="3">'Tài sản '!$A$1:$Q$45</definedName>
    <definedName name="_xlnm.Print_Area" localSheetId="0">'Trình đợt 1'!$A$1:$O$12</definedName>
    <definedName name="_xlnm.Print_Titles" localSheetId="1">'PHƯƠNG ÁN vườn'!$1:$5</definedName>
    <definedName name="_xlnm.Print_Titles" localSheetId="3">'Tài sản '!$3:$4</definedName>
    <definedName name="_xlnm.Print_Titles" localSheetId="0">'Trình đợt 1'!$3:$4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4" l="1"/>
  <c r="P44" i="22"/>
  <c r="F44" i="22"/>
  <c r="K20" i="22"/>
  <c r="O38" i="22"/>
  <c r="O35" i="22"/>
  <c r="O36" i="22"/>
  <c r="P36" i="22" s="1"/>
  <c r="O37" i="22"/>
  <c r="P37" i="22" s="1"/>
  <c r="P35" i="22"/>
  <c r="P38" i="22"/>
  <c r="O34" i="22"/>
  <c r="P34" i="22" s="1"/>
  <c r="M5" i="22"/>
  <c r="M8" i="22"/>
  <c r="M7" i="22"/>
  <c r="P7" i="22" s="1"/>
  <c r="M6" i="22"/>
  <c r="M10" i="22"/>
  <c r="P10" i="22" s="1"/>
  <c r="O39" i="22"/>
  <c r="M41" i="22"/>
  <c r="P41" i="22" s="1"/>
  <c r="M39" i="22"/>
  <c r="M40" i="22"/>
  <c r="M21" i="22"/>
  <c r="P21" i="22" s="1"/>
  <c r="K5" i="22"/>
  <c r="P6" i="22"/>
  <c r="M9" i="22"/>
  <c r="P9" i="22" s="1"/>
  <c r="M11" i="22"/>
  <c r="P11" i="22" s="1"/>
  <c r="M12" i="22"/>
  <c r="P12" i="22" s="1"/>
  <c r="M13" i="22"/>
  <c r="P13" i="22" s="1"/>
  <c r="K14" i="22"/>
  <c r="P14" i="22" s="1"/>
  <c r="K15" i="22"/>
  <c r="P15" i="22"/>
  <c r="K16" i="22"/>
  <c r="P16" i="22" s="1"/>
  <c r="K17" i="22"/>
  <c r="P17" i="22" s="1"/>
  <c r="K18" i="22"/>
  <c r="P18" i="22" s="1"/>
  <c r="K19" i="22"/>
  <c r="P19" i="22" s="1"/>
  <c r="M20" i="22"/>
  <c r="M22" i="22"/>
  <c r="P22" i="22" s="1"/>
  <c r="M23" i="22"/>
  <c r="P23" i="22" s="1"/>
  <c r="M24" i="22"/>
  <c r="P24" i="22" s="1"/>
  <c r="M25" i="22"/>
  <c r="P25" i="22" s="1"/>
  <c r="M42" i="22"/>
  <c r="P42" i="22" s="1"/>
  <c r="M43" i="22"/>
  <c r="P43" i="22" s="1"/>
  <c r="P40" i="22"/>
  <c r="K26" i="22"/>
  <c r="P26" i="22" s="1"/>
  <c r="K27" i="22"/>
  <c r="L27" i="22"/>
  <c r="L28" i="22"/>
  <c r="P28" i="22" s="1"/>
  <c r="M29" i="22"/>
  <c r="P29" i="22" s="1"/>
  <c r="K30" i="22"/>
  <c r="P30" i="22" s="1"/>
  <c r="K31" i="22"/>
  <c r="P31" i="22" s="1"/>
  <c r="K32" i="22"/>
  <c r="P32" i="22" s="1"/>
  <c r="M33" i="22"/>
  <c r="P33" i="22" s="1"/>
  <c r="H7" i="24"/>
  <c r="H8" i="24" s="1"/>
  <c r="E7" i="24"/>
  <c r="F7" i="24"/>
  <c r="D7" i="24"/>
  <c r="F13" i="23"/>
  <c r="H13" i="23"/>
  <c r="I13" i="23"/>
  <c r="J13" i="23"/>
  <c r="K13" i="23"/>
  <c r="R13" i="23"/>
  <c r="U13" i="23"/>
  <c r="V13" i="23"/>
  <c r="U8" i="23"/>
  <c r="U9" i="23"/>
  <c r="U10" i="23"/>
  <c r="U11" i="23"/>
  <c r="U12" i="23"/>
  <c r="R8" i="23"/>
  <c r="V8" i="23" s="1"/>
  <c r="R9" i="23"/>
  <c r="R10" i="23"/>
  <c r="V10" i="23" s="1"/>
  <c r="R11" i="23"/>
  <c r="V11" i="23" s="1"/>
  <c r="R12" i="23"/>
  <c r="R7" i="23"/>
  <c r="V7" i="23" s="1"/>
  <c r="U7" i="23"/>
  <c r="K7" i="23"/>
  <c r="J8" i="23"/>
  <c r="J9" i="23"/>
  <c r="J10" i="23"/>
  <c r="J11" i="23"/>
  <c r="J12" i="23"/>
  <c r="J7" i="23"/>
  <c r="K10" i="23"/>
  <c r="K11" i="23"/>
  <c r="K12" i="23"/>
  <c r="I9" i="23"/>
  <c r="I10" i="23"/>
  <c r="I11" i="23"/>
  <c r="I12" i="23"/>
  <c r="H8" i="23"/>
  <c r="K8" i="23" s="1"/>
  <c r="H9" i="23"/>
  <c r="K9" i="23" s="1"/>
  <c r="H10" i="23"/>
  <c r="H11" i="23"/>
  <c r="H12" i="23"/>
  <c r="H7" i="23"/>
  <c r="I7" i="23" s="1"/>
  <c r="D8" i="23"/>
  <c r="E8" i="23"/>
  <c r="F8" i="23"/>
  <c r="D9" i="23"/>
  <c r="E9" i="23"/>
  <c r="F9" i="23"/>
  <c r="D10" i="23"/>
  <c r="E10" i="23"/>
  <c r="F10" i="23"/>
  <c r="D11" i="23"/>
  <c r="E11" i="23"/>
  <c r="F11" i="23"/>
  <c r="D12" i="23"/>
  <c r="E12" i="23"/>
  <c r="F12" i="23"/>
  <c r="E7" i="23"/>
  <c r="F7" i="23"/>
  <c r="D7" i="23"/>
  <c r="H9" i="24"/>
  <c r="I7" i="24"/>
  <c r="I8" i="24" s="1"/>
  <c r="F8" i="24"/>
  <c r="P7" i="23"/>
  <c r="P27" i="22" l="1"/>
  <c r="P39" i="22"/>
  <c r="P20" i="22"/>
  <c r="P8" i="22"/>
  <c r="P5" i="22"/>
  <c r="V12" i="23"/>
  <c r="V9" i="23"/>
  <c r="I8" i="23"/>
  <c r="K12" i="21" l="1"/>
  <c r="N11" i="21"/>
  <c r="J7" i="24" s="1"/>
  <c r="L7" i="24" l="1"/>
  <c r="L8" i="24" s="1"/>
  <c r="K7" i="24"/>
  <c r="K8" i="24" s="1"/>
  <c r="M7" i="24"/>
  <c r="J8" i="24"/>
  <c r="N12" i="21"/>
  <c r="N5" i="21"/>
  <c r="N6" i="21"/>
  <c r="N7" i="21"/>
  <c r="N8" i="21"/>
  <c r="N9" i="21"/>
  <c r="N10" i="21"/>
  <c r="N7" i="24" l="1"/>
  <c r="M12" i="21"/>
  <c r="F12" i="21"/>
  <c r="O7" i="24" l="1"/>
  <c r="O8" i="24" s="1"/>
  <c r="N8" i="24"/>
</calcChain>
</file>

<file path=xl/sharedStrings.xml><?xml version="1.0" encoding="utf-8"?>
<sst xmlns="http://schemas.openxmlformats.org/spreadsheetml/2006/main" count="250" uniqueCount="125">
  <si>
    <t>STT</t>
  </si>
  <si>
    <t>Chủ sử dụng đất</t>
  </si>
  <si>
    <t>Địa chỉ 
thửa đất</t>
  </si>
  <si>
    <t>Thông tin thửa đất 
theo BĐ địa chính đo đạc</t>
  </si>
  <si>
    <t>Loại 
đất</t>
  </si>
  <si>
    <t>Thông tin thửa đất theo GCN, HSĐC</t>
  </si>
  <si>
    <t>Diện tích thu hồi (m2)</t>
  </si>
  <si>
    <t>Giấy tờ chứng minh QSD đất</t>
  </si>
  <si>
    <t>Tờ bản đồ</t>
  </si>
  <si>
    <t>Thửa Đất</t>
  </si>
  <si>
    <t>Số thửa</t>
  </si>
  <si>
    <t>Diện tích cấp
(m2)</t>
  </si>
  <si>
    <t>Đất hộ gia đình (m2)</t>
  </si>
  <si>
    <t>Đất UBND xã (m2)</t>
  </si>
  <si>
    <t>Tổng diện tích 
thu hồi (m2)</t>
  </si>
  <si>
    <t>Tổng</t>
  </si>
  <si>
    <r>
      <t>Diện tích
 (m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</t>
    </r>
  </si>
  <si>
    <t>LUC</t>
  </si>
  <si>
    <t xml:space="preserve">Phúc Đình </t>
  </si>
  <si>
    <t>ONT+CLN</t>
  </si>
  <si>
    <t>Đìa</t>
  </si>
  <si>
    <t xml:space="preserve">Hộ Lương Thị Trang </t>
  </si>
  <si>
    <t xml:space="preserve">Hộ Hoàng Văn Bắc </t>
  </si>
  <si>
    <t xml:space="preserve">Hộ Lương Văn Lợi </t>
  </si>
  <si>
    <t xml:space="preserve"> PHƯƠNG ÁN BỒI THƯỜNG, HỖ TRỢ TÀI SẢN KHI NHÀ NƯỚC THU HỒI ĐẤT 
Thực hiện dự án: Đường kết nối ĐT 294 đi ĐT 398B (đoạn Phúc Đình xã Phúc Hòa đi xã Liên Chung – đầu nối ĐT 398B), huyện Tân Yên </t>
  </si>
  <si>
    <t>Họ tên chủ sử dụng</t>
  </si>
  <si>
    <t>Địa chỉ</t>
  </si>
  <si>
    <t>Số tờ</t>
  </si>
  <si>
    <t>Diện tích thu hồi  (m2)</t>
  </si>
  <si>
    <t>Loại tài sản trên đất</t>
  </si>
  <si>
    <t>ĐVT</t>
  </si>
  <si>
    <t>Số lượng</t>
  </si>
  <si>
    <t>Đơn giá (đồng)</t>
  </si>
  <si>
    <t>Tỉ lệ bồi thường (100%)</t>
  </si>
  <si>
    <t>Tỉ lệ bồi thường (80%)</t>
  </si>
  <si>
    <t xml:space="preserve">Tỉ lệ bồi thường (90% của 80%) </t>
  </si>
  <si>
    <t>Tỉ lệ bồi thường (50%)</t>
  </si>
  <si>
    <t>Tổng kinh phí BTHT (đồng)</t>
  </si>
  <si>
    <t>Thời điểm tạo lập</t>
  </si>
  <si>
    <r>
      <t>Cây vải Đường kính gốc: 10cm</t>
    </r>
    <r>
      <rPr>
        <sz val="11"/>
        <color indexed="8"/>
        <rFont val="Times New Roman"/>
        <family val="1"/>
      </rPr>
      <t>≤ɸ &lt; 30cm</t>
    </r>
  </si>
  <si>
    <t>đ/cây</t>
  </si>
  <si>
    <t>Phúc Đình</t>
  </si>
  <si>
    <t>Lương Thị Chỉ</t>
  </si>
  <si>
    <r>
      <t>Cây ổi Đường kính gốc: 8cm</t>
    </r>
    <r>
      <rPr>
        <sz val="11"/>
        <color indexed="8"/>
        <rFont val="Times New Roman"/>
        <family val="1"/>
      </rPr>
      <t>≤ɸ &lt; 11cm</t>
    </r>
  </si>
  <si>
    <t>m3</t>
  </si>
  <si>
    <t>Thôn Đìa</t>
  </si>
  <si>
    <t xml:space="preserve">Hoàng Văn Chính </t>
  </si>
  <si>
    <t>Tổng cộng</t>
  </si>
  <si>
    <t>tr7</t>
  </si>
  <si>
    <t>Ngoài chỉ giới</t>
  </si>
  <si>
    <t>GCN</t>
  </si>
  <si>
    <r>
      <t xml:space="preserve">Cây vải Đường kính gốc: </t>
    </r>
    <r>
      <rPr>
        <sz val="11"/>
        <color indexed="8"/>
        <rFont val="Times New Roman"/>
        <family val="1"/>
      </rPr>
      <t xml:space="preserve"> ɸ &gt; 60cm</t>
    </r>
  </si>
  <si>
    <t>Khối tường xây gạch cay xỉ, vữa tam hợp mác 50 (đã bao gồm móng,bao gồm trát 2 mặt, sơn vôi ve 2 mặt)</t>
  </si>
  <si>
    <t>Giếng khoan có ống vách lọc, đường kính trong giếng &lt; 75mm, hút nước sâu &gt; 50m</t>
  </si>
  <si>
    <t>Lương Thị Trang</t>
  </si>
  <si>
    <t>Cây vú sữa đường kính gốc 6cm≤ɸ &lt; 10cm</t>
  </si>
  <si>
    <t>Cây ổi đường kính gốc 2cm≤ɸ &lt; 5cm</t>
  </si>
  <si>
    <t xml:space="preserve">Khối tường xây gạch cay xỉ, vữa tam hợp mác 50 (đã bao gồm móng,không bao gồm trát, sơn vôi ve) </t>
  </si>
  <si>
    <t>Khối xây gạch đất nung móng, tường kè, tường chắn đất, vữa XM mác 50</t>
  </si>
  <si>
    <t>Ao hồ nuôi cá chuyên canh (nuôi ghép)</t>
  </si>
  <si>
    <t>đ/m2</t>
  </si>
  <si>
    <t>Khu chăn nuôi loại 3</t>
  </si>
  <si>
    <t>m2/XD</t>
  </si>
  <si>
    <t>Cây nhãn đường kính gốc 45cm≤ɸ &lt; 50cm</t>
  </si>
  <si>
    <t>Cây mít đường kính gốc 10cm≤ɸ &lt; 15cm</t>
  </si>
  <si>
    <t>Cây khế đường kính gốc ɸ &gt; 40cm</t>
  </si>
  <si>
    <t>Cây ổi đường kính gốc 8cm≤ɸ &lt; 11cm</t>
  </si>
  <si>
    <t>Cây vải đường kính gốc 10cm≤ɸ &lt; 30cm</t>
  </si>
  <si>
    <t>Cây Bưởi đường kính gốc: 14cm≤ɸ &lt; 18cm</t>
  </si>
  <si>
    <t>Cây nhãn đường kính gốc 20cm≤ɸ &lt; 25cm</t>
  </si>
  <si>
    <t>Nhà vệ sinh loại 5</t>
  </si>
  <si>
    <t>Cây vải đường kính gốc 50cm≤ɸ &lt; 60cm</t>
  </si>
  <si>
    <t>Hộ Lương Văn Phong</t>
  </si>
  <si>
    <t>Hộ Lương Công Mạnh</t>
  </si>
  <si>
    <r>
      <t xml:space="preserve">Cây vải Đường kính gốc: </t>
    </r>
    <r>
      <rPr>
        <sz val="11"/>
        <color indexed="8"/>
        <rFont val="Times New Roman"/>
        <family val="1"/>
      </rPr>
      <t>ɸ &gt; 60cm</t>
    </r>
  </si>
  <si>
    <t>Cây Mít đường kính gốc: 15cm≤ɸ &lt; 20cm</t>
  </si>
  <si>
    <t>Tỉ lệ bồi thường (90%)</t>
  </si>
  <si>
    <t xml:space="preserve"> PHƯƠNG ÁN BỒI THƯỜNG HỖ TRỢ KHI NHÀ NƯỚC THU HỒI ĐẤT 
Thực hiện dự án: Đường kết nối ĐT 294 đi ĐT 398B (đoạn Phúc Đình xã Phúc Hòa đi xã Liên Chung – đầu nối ĐT 398B), huyện Tân Yên </t>
  </si>
  <si>
    <t>Họ và tên chủ sử dụng</t>
  </si>
  <si>
    <t>Địa chỉ thường trú</t>
  </si>
  <si>
    <t>Thông tin thửa đất
 theo BĐ ĐC</t>
  </si>
  <si>
    <t>Bồi thường hỗ trợ cho hộ gia đình ,cá nhân</t>
  </si>
  <si>
    <t>Hỗ trợ đất vườn, ao, đất nông nghiệp trong cùng thửa đất có nhà ở</t>
  </si>
  <si>
    <t>Tổng Kinh phí bồi thường, hỗ trợ cho hộ (đồng)</t>
  </si>
  <si>
    <t xml:space="preserve">Số 
Tờ </t>
  </si>
  <si>
    <t>Số
 thửa</t>
  </si>
  <si>
    <t>DT 
thửa (m2)</t>
  </si>
  <si>
    <t>Đất Giao cho hộ</t>
  </si>
  <si>
    <t>Tổng DT
 thu hồi</t>
  </si>
  <si>
    <t xml:space="preserve">Bồi thường về đất 70.000đ/m2 
</t>
  </si>
  <si>
    <t>Hỗ trợ đào 
tạo, chuyển đổi nghề và tìm kiếm việc làm =5 lần giá đất NN 350.000đ/m2</t>
  </si>
  <si>
    <t>Hỗ trợ ổn định đồi sống (15.000 đ/m2)</t>
  </si>
  <si>
    <t>Vị trí</t>
  </si>
  <si>
    <t>Tên đường, đoạn đường, khu vực</t>
  </si>
  <si>
    <t>Đơn giá (đ/m2)</t>
  </si>
  <si>
    <t>Hệ số điều chỉnh giá (K)</t>
  </si>
  <si>
    <t>Diện tích hỗ trợ (m2)</t>
  </si>
  <si>
    <t>Mức bồi thường, hỗ trợ giá (%)/ trong 1 lần hạn mức đất ở</t>
  </si>
  <si>
    <t>Thành tiền</t>
  </si>
  <si>
    <t>Mức bồi thường, hỗ trợ giá (%)/vượt quá 1 lần hạn mức đất ở</t>
  </si>
  <si>
    <t>DT thu hồi</t>
  </si>
  <si>
    <t>CLN (Đất vườn liền kề trong cùng thửa đất ở)</t>
  </si>
  <si>
    <t>VT3</t>
  </si>
  <si>
    <t>KV2</t>
  </si>
  <si>
    <t>BHK</t>
  </si>
  <si>
    <t xml:space="preserve">PHƯƠNG ÁN BỒI THƯỜNG HỖ TRỢ KHI NHÀ NƯỚC THU HỒI ĐẤT 
Thực hiện dự án: Đường kết nối ĐT 294 đi ĐT 398B (đoạn Phúc Đình xã Phúc Hòa đi xã Liên Chung – đầu nối ĐT 398B), huyện Tân Yên </t>
  </si>
  <si>
    <t>Kinh phí bồi thường, hỗ trợ cho hộ (đồng)</t>
  </si>
  <si>
    <t>Tổng kinh phí bồi thường hỗ trợ (đồng)</t>
  </si>
  <si>
    <t>Đất UBND xã quản lý</t>
  </si>
  <si>
    <t>Hỗ trợ ổn định đời sống 15.000/1m2</t>
  </si>
  <si>
    <t xml:space="preserve">Phúc 
Đình </t>
  </si>
  <si>
    <t xml:space="preserve">Bồi thường về đất LUC 70.000đ/m2
</t>
  </si>
  <si>
    <t xml:space="preserve">Bà Lương Thị Trang </t>
  </si>
  <si>
    <t>Trần Văn Duy
(UBND xã)</t>
  </si>
  <si>
    <r>
      <t>Cây sấu Đường kính gốc: 30cm</t>
    </r>
    <r>
      <rPr>
        <sz val="12"/>
        <color indexed="8"/>
        <rFont val="Times New Roman"/>
        <family val="1"/>
      </rPr>
      <t>≤ɸ &lt; 40cm</t>
    </r>
  </si>
  <si>
    <r>
      <t>Cây mít Đường kính gốc: 15cm</t>
    </r>
    <r>
      <rPr>
        <sz val="12"/>
        <color indexed="8"/>
        <rFont val="Times New Roman"/>
        <family val="1"/>
      </rPr>
      <t>≤ɸ &lt; 20cm</t>
    </r>
  </si>
  <si>
    <t>đ/khóm</t>
  </si>
  <si>
    <r>
      <t>Cây vải Đường kính gốc: 40cm</t>
    </r>
    <r>
      <rPr>
        <sz val="12"/>
        <color indexed="8"/>
        <rFont val="Times New Roman"/>
        <family val="1"/>
      </rPr>
      <t>≤ɸ &lt; 50cm</t>
    </r>
  </si>
  <si>
    <t>Cây vải đường kính gốc 40cm≤ɸ &lt; 50cm</t>
  </si>
  <si>
    <r>
      <t>Cây vải Đường kính gốc: 30cm</t>
    </r>
    <r>
      <rPr>
        <sz val="11"/>
        <color indexed="8"/>
        <rFont val="Times New Roman"/>
        <family val="1"/>
      </rPr>
      <t>≤ɸ &lt; 40cm</t>
    </r>
  </si>
  <si>
    <t>Cây nhãn đường kính gốc: 45cm≤ɸ &lt; 50cm</t>
  </si>
  <si>
    <t xml:space="preserve">Khối tường xây gạch cay xỉ, vữa tam hợp mác 50 (đã bao gồm móng,bao gồm trát 2 mặt, sơn vôi ve 2 mặt) </t>
  </si>
  <si>
    <t>Chuối Khóm cây đã có quả</t>
  </si>
  <si>
    <t>BẢNG THỐNG KÊ DIỆN TÍCH, LOẠI ĐẤT, CHỦ SỬ DỤNG ĐẤT THU HỒI
Thực hiện dự án: Đường kết nối ĐT 294 đi ĐT 398B (đoạn Phúc Đình xã Phúc Hòa đi xã Liên Chung – đầu nối ĐT 398B), huyện Tân Yên ( Đoạn qua xã Phúc Hòa cũ - Đợt 7)</t>
  </si>
  <si>
    <t>(Kèm theo Quyết định số        /QĐ-UBND ngày     / 6 /2026 của Chủ tịch UBND xã)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</si>
</sst>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.0_);_(* \(#,##0.0\);_(* &quot;-&quot;?_);_(@_)"/>
    <numFmt numFmtId="167" formatCode="##0_);\(#,##0\)"/>
    <numFmt numFmtId="168" formatCode="_-* #,##0\ _₫_-;\-* #,##0\ _₫_-;_-* &quot;-&quot;\ _₫_-;_-@_-"/>
    <numFmt numFmtId="169" formatCode="0.0"/>
    <numFmt numFmtId="170" formatCode="_ * #,##0_ ;_ * \-#,##0_ ;_ * &quot;-&quot;_ ;_ @_ "/>
  </numFmts>
  <fonts count="30">
    <font>
      <sz val="12"/>
      <name val=".Vn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sz val="12"/>
      <name val=".VnArial"/>
      <family val="2"/>
    </font>
    <font>
      <sz val="8"/>
      <name val=".VnArial"/>
      <charset val="134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name val=".Vn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/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14" fillId="0" borderId="0" xfId="10" applyFont="1"/>
    <xf numFmtId="0" fontId="11" fillId="0" borderId="2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6" fillId="2" borderId="2" xfId="10" applyFont="1" applyFill="1" applyBorder="1" applyAlignment="1">
      <alignment horizontal="center" vertical="center" wrapText="1"/>
    </xf>
    <xf numFmtId="3" fontId="11" fillId="0" borderId="2" xfId="10" applyNumberFormat="1" applyFont="1" applyBorder="1" applyAlignment="1">
      <alignment horizontal="center" vertical="center" wrapText="1"/>
    </xf>
    <xf numFmtId="3" fontId="11" fillId="2" borderId="2" xfId="10" applyNumberFormat="1" applyFont="1" applyFill="1" applyBorder="1" applyAlignment="1">
      <alignment horizontal="center" vertical="center" wrapText="1"/>
    </xf>
    <xf numFmtId="0" fontId="14" fillId="0" borderId="0" xfId="10" applyFont="1" applyAlignment="1">
      <alignment vertical="top"/>
    </xf>
    <xf numFmtId="167" fontId="17" fillId="0" borderId="2" xfId="10" applyNumberFormat="1" applyFont="1" applyBorder="1" applyAlignment="1">
      <alignment horizontal="center" vertical="center" wrapText="1"/>
    </xf>
    <xf numFmtId="0" fontId="17" fillId="2" borderId="2" xfId="10" applyFont="1" applyFill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3" fontId="17" fillId="0" borderId="2" xfId="10" applyNumberFormat="1" applyFont="1" applyBorder="1" applyAlignment="1">
      <alignment horizontal="center" vertical="center" wrapText="1"/>
    </xf>
    <xf numFmtId="3" fontId="17" fillId="2" borderId="2" xfId="10" applyNumberFormat="1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18" fillId="2" borderId="2" xfId="10" applyFont="1" applyFill="1" applyBorder="1" applyAlignment="1">
      <alignment horizontal="left" vertical="center" wrapText="1"/>
    </xf>
    <xf numFmtId="167" fontId="18" fillId="2" borderId="2" xfId="10" applyNumberFormat="1" applyFont="1" applyFill="1" applyBorder="1" applyAlignment="1">
      <alignment horizontal="center" vertical="center" wrapText="1"/>
    </xf>
    <xf numFmtId="0" fontId="18" fillId="2" borderId="2" xfId="10" applyFont="1" applyFill="1" applyBorder="1" applyAlignment="1">
      <alignment horizontal="center" vertical="center" wrapText="1"/>
    </xf>
    <xf numFmtId="168" fontId="18" fillId="2" borderId="2" xfId="10" applyNumberFormat="1" applyFont="1" applyFill="1" applyBorder="1" applyAlignment="1">
      <alignment horizontal="center" vertical="center"/>
    </xf>
    <xf numFmtId="3" fontId="8" fillId="2" borderId="2" xfId="10" applyNumberFormat="1" applyFont="1" applyFill="1" applyBorder="1" applyAlignment="1">
      <alignment horizontal="center" vertical="center" wrapText="1"/>
    </xf>
    <xf numFmtId="3" fontId="18" fillId="2" borderId="2" xfId="10" applyNumberFormat="1" applyFont="1" applyFill="1" applyBorder="1" applyAlignment="1">
      <alignment horizontal="center" vertical="center" wrapText="1"/>
    </xf>
    <xf numFmtId="3" fontId="18" fillId="2" borderId="5" xfId="10" applyNumberFormat="1" applyFont="1" applyFill="1" applyBorder="1" applyAlignment="1">
      <alignment horizontal="center" vertical="center" wrapText="1"/>
    </xf>
    <xf numFmtId="0" fontId="11" fillId="2" borderId="2" xfId="10" applyFont="1" applyFill="1" applyBorder="1" applyAlignment="1">
      <alignment horizontal="center" vertical="center"/>
    </xf>
    <xf numFmtId="0" fontId="11" fillId="2" borderId="2" xfId="10" applyFont="1" applyFill="1" applyBorder="1" applyAlignment="1">
      <alignment horizontal="left" vertical="center" wrapText="1"/>
    </xf>
    <xf numFmtId="0" fontId="8" fillId="2" borderId="2" xfId="10" applyFont="1" applyFill="1" applyBorder="1" applyAlignment="1">
      <alignment wrapText="1"/>
    </xf>
    <xf numFmtId="0" fontId="8" fillId="2" borderId="2" xfId="10" applyFont="1" applyFill="1" applyBorder="1"/>
    <xf numFmtId="3" fontId="8" fillId="2" borderId="2" xfId="10" applyNumberFormat="1" applyFont="1" applyFill="1" applyBorder="1"/>
    <xf numFmtId="3" fontId="11" fillId="2" borderId="2" xfId="10" applyNumberFormat="1" applyFont="1" applyFill="1" applyBorder="1" applyAlignment="1">
      <alignment horizontal="center" vertical="center"/>
    </xf>
    <xf numFmtId="3" fontId="11" fillId="2" borderId="2" xfId="10" applyNumberFormat="1" applyFont="1" applyFill="1" applyBorder="1"/>
    <xf numFmtId="0" fontId="20" fillId="0" borderId="0" xfId="10" applyFont="1"/>
    <xf numFmtId="0" fontId="8" fillId="0" borderId="0" xfId="10" applyFont="1" applyAlignment="1">
      <alignment horizontal="center" vertical="center" wrapText="1"/>
    </xf>
    <xf numFmtId="0" fontId="8" fillId="0" borderId="0" xfId="11" applyFont="1" applyAlignment="1">
      <alignment horizontal="left" vertical="center" wrapText="1"/>
    </xf>
    <xf numFmtId="0" fontId="8" fillId="2" borderId="0" xfId="11" applyFont="1" applyFill="1" applyAlignment="1">
      <alignment horizontal="left" vertical="center" wrapText="1"/>
    </xf>
    <xf numFmtId="0" fontId="8" fillId="0" borderId="0" xfId="10" applyFont="1" applyAlignment="1">
      <alignment horizontal="left" vertical="center" wrapText="1"/>
    </xf>
    <xf numFmtId="3" fontId="8" fillId="0" borderId="0" xfId="10" applyNumberFormat="1" applyFont="1" applyAlignment="1">
      <alignment horizontal="center" vertical="center" wrapText="1"/>
    </xf>
    <xf numFmtId="3" fontId="6" fillId="2" borderId="0" xfId="10" applyNumberFormat="1" applyFont="1" applyFill="1"/>
    <xf numFmtId="0" fontId="14" fillId="0" borderId="0" xfId="10" applyFont="1" applyAlignment="1">
      <alignment horizontal="center"/>
    </xf>
    <xf numFmtId="0" fontId="7" fillId="0" borderId="0" xfId="10" applyFont="1" applyAlignment="1">
      <alignment horizontal="left"/>
    </xf>
    <xf numFmtId="0" fontId="7" fillId="2" borderId="0" xfId="10" applyFont="1" applyFill="1" applyAlignment="1">
      <alignment horizontal="left"/>
    </xf>
    <xf numFmtId="3" fontId="7" fillId="2" borderId="0" xfId="10" applyNumberFormat="1" applyFont="1" applyFill="1" applyAlignment="1">
      <alignment horizontal="left"/>
    </xf>
    <xf numFmtId="0" fontId="14" fillId="0" borderId="0" xfId="10" applyFont="1" applyAlignment="1">
      <alignment horizontal="left"/>
    </xf>
    <xf numFmtId="0" fontId="14" fillId="2" borderId="0" xfId="10" applyFont="1" applyFill="1" applyAlignment="1">
      <alignment horizontal="left"/>
    </xf>
    <xf numFmtId="0" fontId="14" fillId="0" borderId="0" xfId="10" applyFont="1" applyAlignment="1">
      <alignment wrapText="1"/>
    </xf>
    <xf numFmtId="3" fontId="14" fillId="0" borderId="0" xfId="10" applyNumberFormat="1" applyFont="1"/>
    <xf numFmtId="0" fontId="21" fillId="2" borderId="2" xfId="10" applyFont="1" applyFill="1" applyBorder="1" applyAlignment="1">
      <alignment horizontal="left" vertical="center" wrapText="1"/>
    </xf>
    <xf numFmtId="3" fontId="6" fillId="0" borderId="0" xfId="6" applyNumberFormat="1" applyFont="1"/>
    <xf numFmtId="0" fontId="6" fillId="0" borderId="0" xfId="6" applyFont="1"/>
    <xf numFmtId="165" fontId="23" fillId="0" borderId="2" xfId="6" applyNumberFormat="1" applyFont="1" applyBorder="1" applyAlignment="1">
      <alignment horizontal="center" vertical="center" wrapText="1"/>
    </xf>
    <xf numFmtId="3" fontId="8" fillId="0" borderId="0" xfId="6" applyNumberFormat="1" applyFont="1" applyAlignment="1">
      <alignment vertical="top"/>
    </xf>
    <xf numFmtId="0" fontId="8" fillId="0" borderId="0" xfId="6" applyFont="1" applyAlignment="1">
      <alignment vertical="top"/>
    </xf>
    <xf numFmtId="3" fontId="6" fillId="0" borderId="0" xfId="6" applyNumberFormat="1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0" borderId="2" xfId="13" applyFont="1" applyBorder="1" applyAlignment="1">
      <alignment horizontal="center" vertical="center" wrapText="1"/>
    </xf>
    <xf numFmtId="169" fontId="25" fillId="2" borderId="2" xfId="6" applyNumberFormat="1" applyFont="1" applyFill="1" applyBorder="1" applyAlignment="1">
      <alignment horizontal="center" vertical="center" wrapText="1"/>
    </xf>
    <xf numFmtId="170" fontId="25" fillId="2" borderId="2" xfId="12" applyNumberFormat="1" applyFont="1" applyFill="1" applyBorder="1" applyAlignment="1">
      <alignment horizontal="center" vertical="center"/>
    </xf>
    <xf numFmtId="0" fontId="25" fillId="2" borderId="2" xfId="12" applyFont="1" applyFill="1" applyBorder="1" applyAlignment="1">
      <alignment horizontal="center" vertical="center"/>
    </xf>
    <xf numFmtId="9" fontId="25" fillId="2" borderId="2" xfId="12" applyNumberFormat="1" applyFont="1" applyFill="1" applyBorder="1" applyAlignment="1">
      <alignment horizontal="center" vertical="center"/>
    </xf>
    <xf numFmtId="3" fontId="6" fillId="2" borderId="0" xfId="6" applyNumberFormat="1" applyFont="1" applyFill="1"/>
    <xf numFmtId="170" fontId="6" fillId="2" borderId="0" xfId="6" applyNumberFormat="1" applyFont="1" applyFill="1"/>
    <xf numFmtId="0" fontId="6" fillId="2" borderId="0" xfId="6" applyFont="1" applyFill="1"/>
    <xf numFmtId="0" fontId="23" fillId="2" borderId="2" xfId="12" applyFont="1" applyFill="1" applyBorder="1" applyAlignment="1">
      <alignment horizontal="center" vertical="center"/>
    </xf>
    <xf numFmtId="0" fontId="23" fillId="2" borderId="2" xfId="12" applyFont="1" applyFill="1" applyBorder="1" applyAlignment="1">
      <alignment horizontal="left" vertical="center" wrapText="1"/>
    </xf>
    <xf numFmtId="0" fontId="23" fillId="2" borderId="2" xfId="12" applyFont="1" applyFill="1" applyBorder="1" applyAlignment="1">
      <alignment horizontal="center" vertical="center" wrapText="1"/>
    </xf>
    <xf numFmtId="1" fontId="23" fillId="2" borderId="2" xfId="12" applyNumberFormat="1" applyFont="1" applyFill="1" applyBorder="1" applyAlignment="1">
      <alignment horizontal="center" vertical="center"/>
    </xf>
    <xf numFmtId="164" fontId="23" fillId="2" borderId="2" xfId="3" applyNumberFormat="1" applyFont="1" applyFill="1" applyBorder="1" applyAlignment="1">
      <alignment horizontal="center" vertical="center"/>
    </xf>
    <xf numFmtId="170" fontId="23" fillId="2" borderId="2" xfId="3" applyNumberFormat="1" applyFont="1" applyFill="1" applyBorder="1" applyAlignment="1">
      <alignment horizontal="center" vertical="center"/>
    </xf>
    <xf numFmtId="0" fontId="23" fillId="2" borderId="2" xfId="3" applyNumberFormat="1" applyFont="1" applyFill="1" applyBorder="1" applyAlignment="1">
      <alignment horizontal="center" vertical="center"/>
    </xf>
    <xf numFmtId="3" fontId="5" fillId="0" borderId="0" xfId="6" applyNumberFormat="1" applyFont="1"/>
    <xf numFmtId="170" fontId="5" fillId="0" borderId="0" xfId="6" applyNumberFormat="1" applyFont="1"/>
    <xf numFmtId="0" fontId="5" fillId="0" borderId="0" xfId="6" applyFont="1"/>
    <xf numFmtId="0" fontId="3" fillId="0" borderId="0" xfId="12" applyFont="1" applyAlignment="1">
      <alignment horizontal="center" vertical="center"/>
    </xf>
    <xf numFmtId="0" fontId="5" fillId="0" borderId="0" xfId="12" applyFont="1" applyAlignment="1">
      <alignment horizontal="left" vertical="center" wrapText="1"/>
    </xf>
    <xf numFmtId="0" fontId="3" fillId="0" borderId="0" xfId="12" applyFont="1" applyAlignment="1">
      <alignment horizontal="center" vertical="center" wrapText="1"/>
    </xf>
    <xf numFmtId="1" fontId="3" fillId="0" borderId="0" xfId="12" applyNumberFormat="1" applyFont="1" applyAlignment="1">
      <alignment horizontal="center" vertical="center"/>
    </xf>
    <xf numFmtId="164" fontId="3" fillId="0" borderId="0" xfId="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5" fontId="3" fillId="0" borderId="0" xfId="14" applyNumberFormat="1" applyFont="1" applyFill="1" applyBorder="1" applyAlignment="1">
      <alignment horizontal="center" vertical="center"/>
    </xf>
    <xf numFmtId="170" fontId="3" fillId="0" borderId="0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center"/>
    </xf>
    <xf numFmtId="164" fontId="7" fillId="0" borderId="0" xfId="6" applyNumberFormat="1" applyFont="1" applyAlignment="1">
      <alignment horizontal="center" vertical="center"/>
    </xf>
    <xf numFmtId="168" fontId="7" fillId="0" borderId="0" xfId="6" applyNumberFormat="1" applyFont="1" applyAlignment="1">
      <alignment horizontal="center" vertical="center"/>
    </xf>
    <xf numFmtId="168" fontId="6" fillId="0" borderId="0" xfId="6" applyNumberFormat="1" applyFont="1" applyAlignment="1">
      <alignment horizontal="left" vertical="center" wrapText="1"/>
    </xf>
    <xf numFmtId="168" fontId="7" fillId="0" borderId="0" xfId="6" applyNumberFormat="1" applyFont="1" applyAlignment="1">
      <alignment horizontal="center" vertical="center" wrapText="1"/>
    </xf>
    <xf numFmtId="168" fontId="7" fillId="0" borderId="0" xfId="6" applyNumberFormat="1" applyFont="1" applyAlignment="1">
      <alignment horizontal="right" vertical="center"/>
    </xf>
    <xf numFmtId="165" fontId="7" fillId="0" borderId="0" xfId="14" applyNumberFormat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" fontId="17" fillId="0" borderId="0" xfId="12" applyNumberFormat="1" applyFont="1"/>
    <xf numFmtId="168" fontId="17" fillId="0" borderId="0" xfId="12" applyNumberFormat="1" applyFont="1"/>
    <xf numFmtId="170" fontId="7" fillId="0" borderId="0" xfId="6" applyNumberFormat="1" applyFont="1" applyAlignment="1">
      <alignment horizontal="center" vertical="center"/>
    </xf>
    <xf numFmtId="3" fontId="1" fillId="0" borderId="0" xfId="12" applyNumberFormat="1"/>
    <xf numFmtId="0" fontId="6" fillId="0" borderId="0" xfId="6" applyFont="1" applyAlignment="1">
      <alignment horizontal="left" vertical="center" wrapText="1"/>
    </xf>
    <xf numFmtId="0" fontId="7" fillId="0" borderId="0" xfId="6" applyFont="1" applyAlignment="1">
      <alignment horizontal="center" vertical="center" wrapText="1"/>
    </xf>
    <xf numFmtId="164" fontId="7" fillId="0" borderId="0" xfId="6" applyNumberFormat="1" applyFont="1" applyAlignment="1">
      <alignment horizontal="right" vertical="center"/>
    </xf>
    <xf numFmtId="0" fontId="1" fillId="0" borderId="0" xfId="12"/>
    <xf numFmtId="165" fontId="27" fillId="0" borderId="2" xfId="6" applyNumberFormat="1" applyFont="1" applyBorder="1" applyAlignment="1">
      <alignment horizontal="center" vertical="top" wrapText="1"/>
    </xf>
    <xf numFmtId="165" fontId="27" fillId="0" borderId="2" xfId="14" applyNumberFormat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169" fontId="29" fillId="2" borderId="2" xfId="6" applyNumberFormat="1" applyFont="1" applyFill="1" applyBorder="1" applyAlignment="1">
      <alignment horizontal="center" vertical="center" wrapText="1"/>
    </xf>
    <xf numFmtId="170" fontId="29" fillId="2" borderId="2" xfId="12" applyNumberFormat="1" applyFont="1" applyFill="1" applyBorder="1" applyAlignment="1">
      <alignment horizontal="center" vertical="center"/>
    </xf>
    <xf numFmtId="170" fontId="27" fillId="2" borderId="2" xfId="12" applyNumberFormat="1" applyFont="1" applyFill="1" applyBorder="1" applyAlignment="1">
      <alignment vertical="center"/>
    </xf>
    <xf numFmtId="0" fontId="27" fillId="2" borderId="2" xfId="12" applyFont="1" applyFill="1" applyBorder="1" applyAlignment="1">
      <alignment horizontal="center" vertical="center"/>
    </xf>
    <xf numFmtId="0" fontId="27" fillId="2" borderId="2" xfId="12" applyFont="1" applyFill="1" applyBorder="1" applyAlignment="1">
      <alignment horizontal="left" vertical="center" wrapText="1"/>
    </xf>
    <xf numFmtId="0" fontId="27" fillId="2" borderId="2" xfId="12" applyFont="1" applyFill="1" applyBorder="1" applyAlignment="1">
      <alignment horizontal="center" vertical="center" wrapText="1"/>
    </xf>
    <xf numFmtId="1" fontId="27" fillId="2" borderId="2" xfId="12" applyNumberFormat="1" applyFont="1" applyFill="1" applyBorder="1" applyAlignment="1">
      <alignment horizontal="center" vertical="center"/>
    </xf>
    <xf numFmtId="164" fontId="27" fillId="2" borderId="2" xfId="3" applyNumberFormat="1" applyFont="1" applyFill="1" applyBorder="1" applyAlignment="1">
      <alignment horizontal="center" vertical="center"/>
    </xf>
    <xf numFmtId="165" fontId="27" fillId="2" borderId="2" xfId="14" applyNumberFormat="1" applyFont="1" applyFill="1" applyBorder="1" applyAlignment="1">
      <alignment horizontal="center" vertical="center"/>
    </xf>
    <xf numFmtId="170" fontId="27" fillId="2" borderId="2" xfId="3" applyNumberFormat="1" applyFont="1" applyFill="1" applyBorder="1" applyAlignment="1">
      <alignment horizontal="center" vertical="center"/>
    </xf>
    <xf numFmtId="170" fontId="27" fillId="2" borderId="2" xfId="3" applyNumberFormat="1" applyFont="1" applyFill="1" applyBorder="1" applyAlignment="1">
      <alignment vertical="center"/>
    </xf>
    <xf numFmtId="170" fontId="3" fillId="0" borderId="0" xfId="3" applyNumberFormat="1" applyFont="1" applyFill="1" applyBorder="1" applyAlignment="1">
      <alignment vertical="center"/>
    </xf>
    <xf numFmtId="168" fontId="3" fillId="0" borderId="0" xfId="6" applyNumberFormat="1" applyFont="1" applyAlignment="1">
      <alignment vertical="center"/>
    </xf>
    <xf numFmtId="0" fontId="3" fillId="0" borderId="0" xfId="6" applyFont="1" applyAlignment="1">
      <alignment vertical="center"/>
    </xf>
    <xf numFmtId="170" fontId="3" fillId="0" borderId="0" xfId="6" applyNumberFormat="1" applyFont="1" applyAlignment="1">
      <alignment vertical="center"/>
    </xf>
    <xf numFmtId="164" fontId="3" fillId="0" borderId="0" xfId="6" applyNumberFormat="1" applyFont="1" applyAlignment="1">
      <alignment vertical="center"/>
    </xf>
    <xf numFmtId="164" fontId="11" fillId="2" borderId="2" xfId="10" applyNumberFormat="1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23" fillId="0" borderId="2" xfId="12" applyNumberFormat="1" applyFont="1" applyBorder="1" applyAlignment="1">
      <alignment horizontal="center" vertical="center"/>
    </xf>
    <xf numFmtId="0" fontId="24" fillId="0" borderId="2" xfId="13" applyFont="1" applyBorder="1" applyAlignment="1">
      <alignment horizontal="center" vertical="center" wrapText="1"/>
    </xf>
    <xf numFmtId="0" fontId="24" fillId="0" borderId="2" xfId="12" applyFont="1" applyBorder="1" applyAlignment="1">
      <alignment horizontal="center" vertical="center" wrapText="1"/>
    </xf>
    <xf numFmtId="0" fontId="23" fillId="0" borderId="2" xfId="6" applyFont="1" applyBorder="1" applyAlignment="1">
      <alignment horizontal="center" vertical="center" wrapText="1"/>
    </xf>
    <xf numFmtId="164" fontId="23" fillId="0" borderId="2" xfId="6" applyNumberFormat="1" applyFont="1" applyBorder="1" applyAlignment="1">
      <alignment horizontal="center" vertical="center" wrapText="1"/>
    </xf>
    <xf numFmtId="3" fontId="5" fillId="0" borderId="0" xfId="6" applyNumberFormat="1" applyFont="1" applyAlignment="1">
      <alignment horizontal="center" vertical="center" wrapText="1"/>
    </xf>
    <xf numFmtId="2" fontId="23" fillId="0" borderId="2" xfId="6" applyNumberFormat="1" applyFont="1" applyBorder="1" applyAlignment="1">
      <alignment horizontal="center" vertical="center" wrapText="1"/>
    </xf>
    <xf numFmtId="2" fontId="23" fillId="0" borderId="2" xfId="6" applyNumberFormat="1" applyFont="1" applyBorder="1" applyAlignment="1">
      <alignment horizontal="left" vertical="center" wrapText="1"/>
    </xf>
    <xf numFmtId="3" fontId="27" fillId="0" borderId="2" xfId="12" applyNumberFormat="1" applyFont="1" applyBorder="1" applyAlignment="1">
      <alignment horizontal="center" vertical="center"/>
    </xf>
    <xf numFmtId="0" fontId="27" fillId="0" borderId="2" xfId="12" applyFont="1" applyBorder="1" applyAlignment="1">
      <alignment vertical="center" wrapText="1"/>
    </xf>
    <xf numFmtId="0" fontId="27" fillId="0" borderId="2" xfId="6" applyFont="1" applyBorder="1" applyAlignment="1">
      <alignment horizontal="center" vertical="center" wrapText="1"/>
    </xf>
    <xf numFmtId="164" fontId="27" fillId="0" borderId="2" xfId="6" applyNumberFormat="1" applyFont="1" applyBorder="1" applyAlignment="1">
      <alignment horizontal="center" vertical="center" wrapText="1"/>
    </xf>
    <xf numFmtId="0" fontId="28" fillId="0" borderId="2" xfId="12" applyFont="1" applyBorder="1" applyAlignment="1">
      <alignment horizontal="center" vertical="center" wrapText="1"/>
    </xf>
    <xf numFmtId="0" fontId="28" fillId="0" borderId="5" xfId="12" applyFont="1" applyBorder="1" applyAlignment="1">
      <alignment horizontal="center" vertical="center" wrapText="1"/>
    </xf>
    <xf numFmtId="0" fontId="28" fillId="0" borderId="6" xfId="12" applyFont="1" applyBorder="1" applyAlignment="1">
      <alignment horizontal="center" vertical="center" wrapText="1"/>
    </xf>
    <xf numFmtId="3" fontId="3" fillId="0" borderId="0" xfId="6" applyNumberFormat="1" applyFont="1" applyAlignment="1">
      <alignment horizontal="center" vertical="center" wrapText="1"/>
    </xf>
    <xf numFmtId="2" fontId="27" fillId="0" borderId="2" xfId="6" applyNumberFormat="1" applyFont="1" applyBorder="1" applyAlignment="1">
      <alignment horizontal="center" vertical="center" wrapText="1"/>
    </xf>
    <xf numFmtId="2" fontId="27" fillId="0" borderId="2" xfId="6" applyNumberFormat="1" applyFont="1" applyBorder="1" applyAlignment="1">
      <alignment horizontal="left" vertical="center" wrapText="1"/>
    </xf>
    <xf numFmtId="165" fontId="27" fillId="0" borderId="2" xfId="6" applyNumberFormat="1" applyFont="1" applyBorder="1" applyAlignment="1">
      <alignment horizontal="center" vertical="center" wrapText="1"/>
    </xf>
    <xf numFmtId="0" fontId="28" fillId="0" borderId="3" xfId="12" applyFont="1" applyBorder="1" applyAlignment="1">
      <alignment horizontal="center" vertical="center" wrapText="1"/>
    </xf>
    <xf numFmtId="0" fontId="28" fillId="0" borderId="4" xfId="12" applyFont="1" applyBorder="1" applyAlignment="1">
      <alignment horizontal="center" vertical="center" wrapText="1"/>
    </xf>
    <xf numFmtId="0" fontId="28" fillId="0" borderId="7" xfId="12" applyFont="1" applyBorder="1" applyAlignment="1">
      <alignment horizontal="center" vertical="center" wrapText="1"/>
    </xf>
    <xf numFmtId="0" fontId="11" fillId="2" borderId="3" xfId="10" applyFont="1" applyFill="1" applyBorder="1" applyAlignment="1">
      <alignment horizontal="center" vertical="center"/>
    </xf>
    <xf numFmtId="0" fontId="11" fillId="2" borderId="7" xfId="1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0" xfId="10" applyFont="1" applyAlignment="1">
      <alignment horizontal="center" vertical="center" wrapText="1"/>
    </xf>
  </cellXfs>
  <cellStyles count="15">
    <cellStyle name="Comma" xfId="1" builtinId="3"/>
    <cellStyle name="Comma 2" xfId="2"/>
    <cellStyle name="Comma 2 2" xfId="3"/>
    <cellStyle name="Comma 3" xfId="14"/>
    <cellStyle name="Normal" xfId="0" builtinId="0"/>
    <cellStyle name="Normal 2" xfId="4"/>
    <cellStyle name="Normal 2 2" xfId="5"/>
    <cellStyle name="Normal 2 2 2" xfId="11"/>
    <cellStyle name="Normal 2 4" xfId="6"/>
    <cellStyle name="Normal 3" xfId="7"/>
    <cellStyle name="Normal 3 2" xfId="8"/>
    <cellStyle name="Normal 4" xfId="9"/>
    <cellStyle name="Normal 5" xfId="10"/>
    <cellStyle name="Normal 5 2" xfId="12"/>
    <cellStyle name="Normal 6" xfId="1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2026\&#272;&#432;&#7901;ng%20398b%20Ph&#250;c%20H&#242;a\ph&#432;&#417;ng%20&#225;n%20&#273;&#7907;t%203\tr&#236;nh%20&#273;&#7845;t%20v&#432;&#7901;n\p.an%20&#273;&#432;&#7901;ng%20ph&#250;c%20h&#242;a%20(&#272;&#7907;t%2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ình đợt 1"/>
      <sheetName val="PHƯƠNG ÁN rừng"/>
      <sheetName val="PHƯƠNG ÁN vườn"/>
      <sheetName val="Tài sản"/>
    </sheetNames>
    <sheetDataSet>
      <sheetData sheetId="0">
        <row r="5">
          <cell r="D5">
            <v>187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23"/>
  <sheetViews>
    <sheetView showGridLines="0" view="pageBreakPreview" zoomScaleNormal="100" workbookViewId="0">
      <pane xSplit="2" ySplit="4" topLeftCell="C5" activePane="bottomRight" state="frozen"/>
      <selection pane="topRight"/>
      <selection pane="bottomLeft"/>
      <selection pane="bottomRight" activeCell="A2" sqref="A2:O2"/>
    </sheetView>
  </sheetViews>
  <sheetFormatPr defaultColWidth="8.88671875" defaultRowHeight="15.75"/>
  <cols>
    <col min="1" max="1" width="4.109375" style="10" customWidth="1"/>
    <col min="2" max="2" width="26.33203125" style="24" customWidth="1"/>
    <col min="3" max="3" width="7.33203125" style="28" customWidth="1"/>
    <col min="4" max="4" width="5.44140625" style="9" customWidth="1"/>
    <col min="5" max="5" width="5.109375" style="9" customWidth="1"/>
    <col min="6" max="6" width="8.33203125" style="11" customWidth="1"/>
    <col min="7" max="7" width="5.44140625" style="9" customWidth="1"/>
    <col min="8" max="8" width="5.5546875" style="9" customWidth="1"/>
    <col min="9" max="9" width="5.5546875" style="10" customWidth="1"/>
    <col min="10" max="10" width="5.5546875" style="9" customWidth="1"/>
    <col min="11" max="12" width="8" style="9" customWidth="1"/>
    <col min="13" max="13" width="8.33203125" style="9" customWidth="1"/>
    <col min="14" max="14" width="8.5546875" style="4" customWidth="1"/>
    <col min="15" max="16" width="13.5546875" style="4" customWidth="1"/>
    <col min="17" max="16384" width="8.88671875" style="4"/>
  </cols>
  <sheetData>
    <row r="1" spans="1:16" ht="61.5" customHeight="1">
      <c r="A1" s="147" t="s">
        <v>123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20"/>
    </row>
    <row r="2" spans="1:16" ht="27.75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21"/>
    </row>
    <row r="3" spans="1:16" s="25" customFormat="1" ht="40.5" customHeight="1">
      <c r="A3" s="152" t="s">
        <v>0</v>
      </c>
      <c r="B3" s="152" t="s">
        <v>1</v>
      </c>
      <c r="C3" s="154" t="s">
        <v>2</v>
      </c>
      <c r="D3" s="149" t="s">
        <v>3</v>
      </c>
      <c r="E3" s="150"/>
      <c r="F3" s="151"/>
      <c r="G3" s="152" t="s">
        <v>4</v>
      </c>
      <c r="H3" s="149" t="s">
        <v>5</v>
      </c>
      <c r="I3" s="150"/>
      <c r="J3" s="150"/>
      <c r="K3" s="149" t="s">
        <v>6</v>
      </c>
      <c r="L3" s="150"/>
      <c r="M3" s="150"/>
      <c r="N3" s="151"/>
      <c r="O3" s="152" t="s">
        <v>7</v>
      </c>
      <c r="P3" s="22"/>
    </row>
    <row r="4" spans="1:16" s="25" customFormat="1" ht="72" customHeight="1">
      <c r="A4" s="153"/>
      <c r="B4" s="153"/>
      <c r="C4" s="155"/>
      <c r="D4" s="12" t="s">
        <v>8</v>
      </c>
      <c r="E4" s="12" t="s">
        <v>9</v>
      </c>
      <c r="F4" s="13" t="s">
        <v>16</v>
      </c>
      <c r="G4" s="153"/>
      <c r="H4" s="12" t="s">
        <v>8</v>
      </c>
      <c r="I4" s="12" t="s">
        <v>10</v>
      </c>
      <c r="J4" s="12" t="s">
        <v>11</v>
      </c>
      <c r="K4" s="12" t="s">
        <v>12</v>
      </c>
      <c r="L4" s="12" t="s">
        <v>49</v>
      </c>
      <c r="M4" s="12" t="s">
        <v>13</v>
      </c>
      <c r="N4" s="12" t="s">
        <v>14</v>
      </c>
      <c r="O4" s="153"/>
      <c r="P4" s="22"/>
    </row>
    <row r="5" spans="1:16" s="26" customFormat="1" ht="45" customHeight="1">
      <c r="A5" s="1">
        <v>1</v>
      </c>
      <c r="B5" s="8" t="s">
        <v>112</v>
      </c>
      <c r="C5" s="7" t="s">
        <v>18</v>
      </c>
      <c r="D5" s="1">
        <v>148</v>
      </c>
      <c r="E5" s="6">
        <v>614</v>
      </c>
      <c r="F5" s="2">
        <v>1412.2</v>
      </c>
      <c r="G5" s="1" t="s">
        <v>19</v>
      </c>
      <c r="H5" s="6">
        <v>6</v>
      </c>
      <c r="I5" s="6">
        <v>614</v>
      </c>
      <c r="J5" s="6">
        <v>1412.2</v>
      </c>
      <c r="K5" s="6">
        <v>309.7</v>
      </c>
      <c r="L5" s="6"/>
      <c r="M5" s="1"/>
      <c r="N5" s="6">
        <f t="shared" ref="N5:N10" si="0">K5+M5</f>
        <v>309.7</v>
      </c>
      <c r="O5" s="8" t="s">
        <v>50</v>
      </c>
      <c r="P5" s="30"/>
    </row>
    <row r="6" spans="1:16" s="26" customFormat="1" ht="45" customHeight="1">
      <c r="A6" s="1">
        <v>2</v>
      </c>
      <c r="B6" s="8" t="s">
        <v>22</v>
      </c>
      <c r="C6" s="7" t="s">
        <v>20</v>
      </c>
      <c r="D6" s="1">
        <v>148</v>
      </c>
      <c r="E6" s="6">
        <v>136</v>
      </c>
      <c r="F6" s="2">
        <v>1489.8</v>
      </c>
      <c r="G6" s="1" t="s">
        <v>19</v>
      </c>
      <c r="H6" s="1">
        <v>6</v>
      </c>
      <c r="I6" s="6">
        <v>136</v>
      </c>
      <c r="J6" s="2">
        <v>1489.8</v>
      </c>
      <c r="K6" s="6">
        <v>188.6</v>
      </c>
      <c r="L6" s="6"/>
      <c r="M6" s="1"/>
      <c r="N6" s="6">
        <f t="shared" si="0"/>
        <v>188.6</v>
      </c>
      <c r="O6" s="8" t="s">
        <v>50</v>
      </c>
      <c r="P6" s="30"/>
    </row>
    <row r="7" spans="1:16" s="26" customFormat="1" ht="45" customHeight="1">
      <c r="A7" s="1"/>
      <c r="B7" s="8" t="s">
        <v>22</v>
      </c>
      <c r="C7" s="7" t="s">
        <v>20</v>
      </c>
      <c r="D7" s="1">
        <v>148</v>
      </c>
      <c r="E7" s="6">
        <v>150</v>
      </c>
      <c r="F7" s="2">
        <v>2037.2</v>
      </c>
      <c r="G7" s="1" t="s">
        <v>19</v>
      </c>
      <c r="H7" s="1">
        <v>6</v>
      </c>
      <c r="I7" s="6">
        <v>150</v>
      </c>
      <c r="J7" s="2">
        <v>2037.2</v>
      </c>
      <c r="K7" s="6">
        <v>420.5</v>
      </c>
      <c r="L7" s="6"/>
      <c r="M7" s="1"/>
      <c r="N7" s="6">
        <f t="shared" si="0"/>
        <v>420.5</v>
      </c>
      <c r="O7" s="8" t="s">
        <v>50</v>
      </c>
      <c r="P7" s="30"/>
    </row>
    <row r="8" spans="1:16" s="26" customFormat="1" ht="45" customHeight="1">
      <c r="A8" s="1">
        <v>3</v>
      </c>
      <c r="B8" s="8" t="s">
        <v>72</v>
      </c>
      <c r="C8" s="7" t="s">
        <v>20</v>
      </c>
      <c r="D8" s="1">
        <v>148</v>
      </c>
      <c r="E8" s="6">
        <v>610</v>
      </c>
      <c r="F8" s="2">
        <v>1221.4000000000001</v>
      </c>
      <c r="G8" s="1" t="s">
        <v>19</v>
      </c>
      <c r="H8" s="1">
        <v>6</v>
      </c>
      <c r="I8" s="6">
        <v>610</v>
      </c>
      <c r="J8" s="2">
        <v>1221.4000000000001</v>
      </c>
      <c r="K8" s="6">
        <v>2.8</v>
      </c>
      <c r="L8" s="6"/>
      <c r="M8" s="1"/>
      <c r="N8" s="6">
        <f t="shared" si="0"/>
        <v>2.8</v>
      </c>
      <c r="O8" s="8" t="s">
        <v>50</v>
      </c>
      <c r="P8" s="30"/>
    </row>
    <row r="9" spans="1:16" s="26" customFormat="1" ht="45" customHeight="1">
      <c r="A9" s="1">
        <v>4</v>
      </c>
      <c r="B9" s="8" t="s">
        <v>73</v>
      </c>
      <c r="C9" s="7" t="s">
        <v>20</v>
      </c>
      <c r="D9" s="1">
        <v>148</v>
      </c>
      <c r="E9" s="6">
        <v>611</v>
      </c>
      <c r="F9" s="2">
        <v>1044.9000000000001</v>
      </c>
      <c r="G9" s="1" t="s">
        <v>19</v>
      </c>
      <c r="H9" s="1">
        <v>6</v>
      </c>
      <c r="I9" s="6">
        <v>611</v>
      </c>
      <c r="J9" s="2">
        <v>1044.9000000000001</v>
      </c>
      <c r="K9" s="6">
        <v>95.2</v>
      </c>
      <c r="L9" s="6"/>
      <c r="M9" s="1"/>
      <c r="N9" s="6">
        <f t="shared" si="0"/>
        <v>95.2</v>
      </c>
      <c r="O9" s="8" t="s">
        <v>50</v>
      </c>
      <c r="P9" s="30"/>
    </row>
    <row r="10" spans="1:16" s="26" customFormat="1" ht="45" customHeight="1">
      <c r="A10" s="1">
        <v>5</v>
      </c>
      <c r="B10" s="8" t="s">
        <v>23</v>
      </c>
      <c r="C10" s="7" t="s">
        <v>20</v>
      </c>
      <c r="D10" s="1">
        <v>148</v>
      </c>
      <c r="E10" s="6">
        <v>324</v>
      </c>
      <c r="F10" s="2">
        <v>2127.1</v>
      </c>
      <c r="G10" s="1" t="s">
        <v>19</v>
      </c>
      <c r="H10" s="1">
        <v>6</v>
      </c>
      <c r="I10" s="6">
        <v>324</v>
      </c>
      <c r="J10" s="2">
        <v>2127.1</v>
      </c>
      <c r="K10" s="6">
        <v>306.2</v>
      </c>
      <c r="L10" s="6"/>
      <c r="M10" s="1"/>
      <c r="N10" s="6">
        <f t="shared" si="0"/>
        <v>306.2</v>
      </c>
      <c r="O10" s="8" t="s">
        <v>50</v>
      </c>
      <c r="P10" s="30"/>
    </row>
    <row r="11" spans="1:16" s="26" customFormat="1" ht="45" customHeight="1">
      <c r="A11" s="1">
        <v>6</v>
      </c>
      <c r="B11" s="8" t="s">
        <v>46</v>
      </c>
      <c r="C11" s="7" t="s">
        <v>45</v>
      </c>
      <c r="D11" s="1">
        <v>148</v>
      </c>
      <c r="E11" s="6">
        <v>272</v>
      </c>
      <c r="F11" s="2">
        <v>428</v>
      </c>
      <c r="G11" s="1" t="s">
        <v>17</v>
      </c>
      <c r="H11" s="6">
        <v>28</v>
      </c>
      <c r="I11" s="6">
        <v>103</v>
      </c>
      <c r="J11" s="1">
        <v>460</v>
      </c>
      <c r="K11" s="6">
        <v>178.8</v>
      </c>
      <c r="L11" s="6"/>
      <c r="M11" s="1"/>
      <c r="N11" s="6">
        <f t="shared" ref="N11" si="1">K11+L11+M11</f>
        <v>178.8</v>
      </c>
      <c r="O11" s="8" t="s">
        <v>48</v>
      </c>
      <c r="P11" s="30"/>
    </row>
    <row r="12" spans="1:16" s="3" customFormat="1" ht="21" customHeight="1">
      <c r="A12" s="14"/>
      <c r="B12" s="23" t="s">
        <v>15</v>
      </c>
      <c r="C12" s="27"/>
      <c r="D12" s="15"/>
      <c r="E12" s="15"/>
      <c r="F12" s="16">
        <f>SUM(F5:F10)</f>
        <v>9332.6</v>
      </c>
      <c r="G12" s="15"/>
      <c r="H12" s="15"/>
      <c r="I12" s="14"/>
      <c r="J12" s="15"/>
      <c r="K12" s="17">
        <f>SUM(K5:K11)</f>
        <v>1501.8</v>
      </c>
      <c r="L12" s="17"/>
      <c r="M12" s="17">
        <f>SUM(M5:M10)</f>
        <v>0</v>
      </c>
      <c r="N12" s="17">
        <f>SUM(N5:N11)</f>
        <v>1501.8</v>
      </c>
      <c r="O12" s="19"/>
    </row>
    <row r="13" spans="1:16" ht="23.25" customHeight="1">
      <c r="K13" s="18"/>
      <c r="L13" s="18"/>
      <c r="M13" s="18"/>
    </row>
    <row r="14" spans="1:16" ht="23.25" customHeight="1"/>
    <row r="15" spans="1:16" ht="23.25" customHeight="1"/>
    <row r="16" spans="1:16" ht="23.25" customHeight="1"/>
    <row r="17" spans="1:12" ht="23.25" customHeight="1"/>
    <row r="18" spans="1:12" ht="23.25" customHeight="1">
      <c r="A18" s="5"/>
      <c r="B18" s="4"/>
      <c r="C18" s="29"/>
      <c r="D18" s="4"/>
      <c r="E18" s="4"/>
      <c r="F18" s="4"/>
      <c r="G18" s="4"/>
      <c r="I18" s="9"/>
      <c r="K18" s="5"/>
      <c r="L18" s="5"/>
    </row>
    <row r="19" spans="1:12" ht="23.25" customHeight="1">
      <c r="A19" s="5"/>
      <c r="B19" s="4"/>
      <c r="C19" s="29"/>
      <c r="D19" s="4"/>
      <c r="E19" s="4"/>
      <c r="F19" s="4"/>
      <c r="G19" s="4"/>
      <c r="I19" s="9"/>
      <c r="K19" s="5"/>
      <c r="L19" s="5"/>
    </row>
    <row r="20" spans="1:12" ht="23.25" customHeight="1">
      <c r="A20" s="5"/>
      <c r="B20" s="4"/>
      <c r="C20" s="29"/>
      <c r="D20" s="4"/>
      <c r="E20" s="4"/>
      <c r="F20" s="4"/>
      <c r="G20" s="4"/>
      <c r="I20" s="9"/>
      <c r="K20" s="5"/>
      <c r="L20" s="5"/>
    </row>
    <row r="21" spans="1:12" ht="23.25" customHeight="1">
      <c r="A21" s="5"/>
      <c r="B21" s="4"/>
      <c r="C21" s="29"/>
      <c r="D21" s="4"/>
      <c r="E21" s="4"/>
      <c r="F21" s="4"/>
      <c r="G21" s="4"/>
      <c r="I21" s="9"/>
      <c r="K21" s="5"/>
      <c r="L21" s="5"/>
    </row>
    <row r="22" spans="1:12" ht="23.25" customHeight="1">
      <c r="A22" s="5"/>
      <c r="B22" s="4"/>
      <c r="C22" s="29"/>
      <c r="D22" s="4"/>
      <c r="E22" s="4"/>
      <c r="F22" s="4"/>
      <c r="G22" s="4"/>
      <c r="I22" s="9"/>
      <c r="K22" s="5"/>
      <c r="L22" s="5"/>
    </row>
    <row r="23" spans="1:12" ht="23.25" customHeight="1">
      <c r="A23" s="5"/>
      <c r="B23" s="4"/>
      <c r="C23" s="29"/>
      <c r="D23" s="4"/>
      <c r="E23" s="4"/>
      <c r="F23" s="4"/>
      <c r="G23" s="4"/>
      <c r="I23" s="9"/>
      <c r="K23" s="5"/>
      <c r="L23" s="5"/>
    </row>
    <row r="24" spans="1:12" ht="23.25" customHeight="1">
      <c r="A24" s="5"/>
      <c r="B24" s="4"/>
      <c r="C24" s="29"/>
      <c r="D24" s="4"/>
      <c r="E24" s="4"/>
      <c r="F24" s="4"/>
      <c r="G24" s="4"/>
      <c r="I24" s="9"/>
      <c r="K24" s="5"/>
      <c r="L24" s="5"/>
    </row>
    <row r="25" spans="1:12" ht="23.25" customHeight="1">
      <c r="A25" s="5"/>
      <c r="B25" s="4"/>
      <c r="C25" s="29"/>
      <c r="D25" s="4"/>
      <c r="E25" s="4"/>
      <c r="F25" s="4"/>
      <c r="G25" s="4"/>
      <c r="I25" s="9"/>
      <c r="K25" s="5"/>
      <c r="L25" s="5"/>
    </row>
    <row r="26" spans="1:12" ht="23.25" customHeight="1">
      <c r="A26" s="5"/>
      <c r="B26" s="4"/>
      <c r="C26" s="29"/>
      <c r="D26" s="4"/>
      <c r="E26" s="4"/>
      <c r="F26" s="4"/>
      <c r="G26" s="4"/>
      <c r="I26" s="9"/>
      <c r="K26" s="5"/>
      <c r="L26" s="5"/>
    </row>
    <row r="27" spans="1:12" ht="23.25" customHeight="1">
      <c r="A27" s="5"/>
      <c r="B27" s="4"/>
      <c r="C27" s="29"/>
      <c r="D27" s="4"/>
      <c r="E27" s="4"/>
      <c r="F27" s="4"/>
      <c r="G27" s="4"/>
      <c r="I27" s="9"/>
      <c r="K27" s="5"/>
      <c r="L27" s="5"/>
    </row>
    <row r="28" spans="1:12" ht="23.25" customHeight="1">
      <c r="A28" s="5"/>
      <c r="B28" s="4"/>
      <c r="C28" s="29"/>
      <c r="D28" s="4"/>
      <c r="E28" s="4"/>
      <c r="F28" s="4"/>
      <c r="G28" s="4"/>
      <c r="I28" s="9"/>
      <c r="K28" s="5"/>
      <c r="L28" s="5"/>
    </row>
    <row r="29" spans="1:12" ht="23.25" customHeight="1">
      <c r="A29" s="5"/>
      <c r="B29" s="4"/>
      <c r="C29" s="29"/>
      <c r="D29" s="4"/>
      <c r="E29" s="4"/>
      <c r="F29" s="4"/>
      <c r="G29" s="4"/>
      <c r="I29" s="9"/>
      <c r="K29" s="5"/>
      <c r="L29" s="5"/>
    </row>
    <row r="30" spans="1:12" ht="23.25" customHeight="1">
      <c r="A30" s="5"/>
      <c r="B30" s="4"/>
      <c r="C30" s="29"/>
      <c r="D30" s="4"/>
      <c r="E30" s="4"/>
      <c r="F30" s="4"/>
      <c r="G30" s="4"/>
      <c r="I30" s="9"/>
      <c r="K30" s="5"/>
      <c r="L30" s="5"/>
    </row>
    <row r="31" spans="1:12" ht="23.25" customHeight="1">
      <c r="A31" s="5"/>
      <c r="B31" s="4"/>
      <c r="C31" s="29"/>
      <c r="D31" s="4"/>
      <c r="E31" s="4"/>
      <c r="F31" s="4"/>
      <c r="G31" s="4"/>
      <c r="I31" s="9"/>
      <c r="K31" s="5"/>
      <c r="L31" s="5"/>
    </row>
    <row r="32" spans="1:12" ht="23.25" customHeight="1">
      <c r="A32" s="5"/>
      <c r="B32" s="4"/>
      <c r="C32" s="29"/>
      <c r="D32" s="4"/>
      <c r="E32" s="4"/>
      <c r="F32" s="4"/>
      <c r="G32" s="4"/>
      <c r="I32" s="9"/>
      <c r="K32" s="5"/>
      <c r="L32" s="5"/>
    </row>
    <row r="33" spans="1:12" ht="23.25" customHeight="1">
      <c r="A33" s="5"/>
      <c r="B33" s="4"/>
      <c r="C33" s="29"/>
      <c r="D33" s="4"/>
      <c r="E33" s="4"/>
      <c r="F33" s="4"/>
      <c r="G33" s="4"/>
      <c r="I33" s="9"/>
      <c r="K33" s="5"/>
      <c r="L33" s="5"/>
    </row>
    <row r="34" spans="1:12" ht="23.25" customHeight="1">
      <c r="A34" s="5"/>
      <c r="B34" s="4"/>
      <c r="C34" s="29"/>
      <c r="D34" s="4"/>
      <c r="E34" s="4"/>
      <c r="F34" s="4"/>
      <c r="G34" s="4"/>
      <c r="I34" s="9"/>
      <c r="K34" s="5"/>
      <c r="L34" s="5"/>
    </row>
    <row r="35" spans="1:12" ht="23.25" customHeight="1">
      <c r="A35" s="5"/>
      <c r="B35" s="4"/>
      <c r="C35" s="29"/>
      <c r="D35" s="4"/>
      <c r="E35" s="4"/>
      <c r="F35" s="4"/>
      <c r="G35" s="4"/>
      <c r="I35" s="9"/>
      <c r="K35" s="5"/>
      <c r="L35" s="5"/>
    </row>
    <row r="36" spans="1:12" ht="23.25" customHeight="1">
      <c r="A36" s="5"/>
      <c r="B36" s="4"/>
      <c r="C36" s="29"/>
      <c r="D36" s="4"/>
      <c r="E36" s="4"/>
      <c r="F36" s="4"/>
      <c r="G36" s="4"/>
      <c r="I36" s="9"/>
      <c r="K36" s="5"/>
      <c r="L36" s="5"/>
    </row>
    <row r="37" spans="1:12" ht="23.25" customHeight="1">
      <c r="A37" s="5"/>
      <c r="B37" s="4"/>
      <c r="C37" s="29"/>
      <c r="D37" s="4"/>
      <c r="E37" s="4"/>
      <c r="F37" s="4"/>
      <c r="G37" s="4"/>
      <c r="I37" s="9"/>
      <c r="K37" s="5"/>
      <c r="L37" s="5"/>
    </row>
    <row r="38" spans="1:12" ht="23.25" customHeight="1">
      <c r="A38" s="5"/>
      <c r="B38" s="4"/>
      <c r="C38" s="29"/>
      <c r="D38" s="4"/>
      <c r="E38" s="4"/>
      <c r="F38" s="4"/>
      <c r="G38" s="4"/>
      <c r="I38" s="9"/>
      <c r="K38" s="5"/>
      <c r="L38" s="5"/>
    </row>
    <row r="39" spans="1:12" ht="23.25" customHeight="1">
      <c r="A39" s="5"/>
      <c r="B39" s="4"/>
      <c r="C39" s="29"/>
      <c r="D39" s="4"/>
      <c r="E39" s="4"/>
      <c r="F39" s="4"/>
      <c r="G39" s="4"/>
      <c r="I39" s="9"/>
      <c r="K39" s="5"/>
      <c r="L39" s="5"/>
    </row>
    <row r="40" spans="1:12" ht="23.25" customHeight="1">
      <c r="A40" s="5"/>
      <c r="B40" s="4"/>
      <c r="C40" s="29"/>
      <c r="D40" s="4"/>
      <c r="E40" s="4"/>
      <c r="F40" s="4"/>
      <c r="G40" s="4"/>
      <c r="I40" s="9"/>
      <c r="K40" s="5"/>
      <c r="L40" s="5"/>
    </row>
    <row r="41" spans="1:12" ht="23.25" customHeight="1">
      <c r="A41" s="5"/>
      <c r="B41" s="4"/>
      <c r="C41" s="29"/>
      <c r="D41" s="4"/>
      <c r="E41" s="4"/>
      <c r="F41" s="4"/>
      <c r="G41" s="4"/>
      <c r="I41" s="9"/>
      <c r="K41" s="5"/>
      <c r="L41" s="5"/>
    </row>
    <row r="42" spans="1:12" ht="23.25" customHeight="1">
      <c r="A42" s="5"/>
      <c r="B42" s="4"/>
      <c r="C42" s="29"/>
      <c r="D42" s="4"/>
      <c r="E42" s="4"/>
      <c r="F42" s="4"/>
      <c r="G42" s="4"/>
      <c r="I42" s="9"/>
      <c r="K42" s="5"/>
      <c r="L42" s="5"/>
    </row>
    <row r="43" spans="1:12" ht="23.25" customHeight="1">
      <c r="A43" s="5"/>
      <c r="B43" s="4"/>
      <c r="C43" s="29"/>
      <c r="D43" s="4"/>
      <c r="E43" s="4"/>
      <c r="F43" s="4"/>
      <c r="G43" s="4"/>
      <c r="I43" s="9"/>
      <c r="K43" s="5"/>
      <c r="L43" s="5"/>
    </row>
    <row r="44" spans="1:12" ht="23.25" customHeight="1">
      <c r="A44" s="5"/>
      <c r="B44" s="4"/>
      <c r="C44" s="29"/>
      <c r="D44" s="4"/>
      <c r="E44" s="4"/>
      <c r="F44" s="4"/>
      <c r="G44" s="4"/>
      <c r="I44" s="9"/>
      <c r="K44" s="5"/>
      <c r="L44" s="5"/>
    </row>
    <row r="45" spans="1:12" ht="23.25" customHeight="1">
      <c r="A45" s="5"/>
      <c r="B45" s="4"/>
      <c r="C45" s="29"/>
      <c r="D45" s="4"/>
      <c r="E45" s="4"/>
      <c r="F45" s="4"/>
      <c r="G45" s="4"/>
      <c r="I45" s="9"/>
      <c r="K45" s="5"/>
      <c r="L45" s="5"/>
    </row>
    <row r="46" spans="1:12" ht="23.25" customHeight="1">
      <c r="A46" s="5"/>
      <c r="B46" s="4"/>
      <c r="C46" s="29"/>
      <c r="D46" s="4"/>
      <c r="E46" s="4"/>
      <c r="F46" s="4"/>
      <c r="G46" s="4"/>
      <c r="I46" s="9"/>
      <c r="K46" s="5"/>
      <c r="L46" s="5"/>
    </row>
    <row r="47" spans="1:12" ht="23.25" customHeight="1">
      <c r="A47" s="5"/>
      <c r="B47" s="4"/>
      <c r="C47" s="29"/>
      <c r="D47" s="4"/>
      <c r="E47" s="4"/>
      <c r="F47" s="4"/>
      <c r="G47" s="4"/>
      <c r="I47" s="9"/>
      <c r="K47" s="5"/>
      <c r="L47" s="5"/>
    </row>
    <row r="48" spans="1:12" ht="23.25" customHeight="1">
      <c r="A48" s="5"/>
      <c r="B48" s="4"/>
      <c r="C48" s="29"/>
      <c r="D48" s="4"/>
      <c r="E48" s="4"/>
      <c r="F48" s="4"/>
      <c r="G48" s="4"/>
      <c r="I48" s="9"/>
      <c r="K48" s="5"/>
      <c r="L48" s="5"/>
    </row>
    <row r="49" spans="1:12" ht="23.25" customHeight="1">
      <c r="A49" s="5"/>
      <c r="B49" s="4"/>
      <c r="C49" s="29"/>
      <c r="D49" s="4"/>
      <c r="E49" s="4"/>
      <c r="F49" s="4"/>
      <c r="G49" s="4"/>
      <c r="I49" s="9"/>
      <c r="K49" s="5"/>
      <c r="L49" s="5"/>
    </row>
    <row r="50" spans="1:12" ht="23.25" customHeight="1">
      <c r="A50" s="5"/>
      <c r="B50" s="4"/>
      <c r="C50" s="29"/>
      <c r="D50" s="4"/>
      <c r="E50" s="4"/>
      <c r="F50" s="4"/>
      <c r="G50" s="4"/>
      <c r="I50" s="9"/>
      <c r="K50" s="5"/>
      <c r="L50" s="5"/>
    </row>
    <row r="51" spans="1:12" ht="23.25" customHeight="1">
      <c r="A51" s="5"/>
      <c r="B51" s="4"/>
      <c r="C51" s="29"/>
      <c r="D51" s="4"/>
      <c r="E51" s="4"/>
      <c r="F51" s="4"/>
      <c r="G51" s="4"/>
      <c r="I51" s="9"/>
      <c r="K51" s="5"/>
      <c r="L51" s="5"/>
    </row>
    <row r="52" spans="1:12" ht="23.25" customHeight="1">
      <c r="A52" s="5"/>
      <c r="B52" s="4"/>
      <c r="C52" s="29"/>
      <c r="D52" s="4"/>
      <c r="E52" s="4"/>
      <c r="F52" s="4"/>
      <c r="G52" s="4"/>
      <c r="I52" s="9"/>
      <c r="K52" s="5"/>
      <c r="L52" s="5"/>
    </row>
    <row r="53" spans="1:12" ht="23.25" customHeight="1">
      <c r="A53" s="5"/>
      <c r="B53" s="4"/>
      <c r="C53" s="29"/>
      <c r="D53" s="4"/>
      <c r="E53" s="4"/>
      <c r="F53" s="4"/>
      <c r="G53" s="4"/>
      <c r="I53" s="9"/>
      <c r="K53" s="5"/>
      <c r="L53" s="5"/>
    </row>
    <row r="54" spans="1:12" ht="23.25" customHeight="1">
      <c r="A54" s="5"/>
      <c r="B54" s="4"/>
      <c r="C54" s="29"/>
      <c r="D54" s="4"/>
      <c r="E54" s="4"/>
      <c r="F54" s="4"/>
      <c r="G54" s="4"/>
      <c r="I54" s="9"/>
      <c r="K54" s="5"/>
      <c r="L54" s="5"/>
    </row>
    <row r="55" spans="1:12" ht="23.25" customHeight="1">
      <c r="A55" s="5"/>
      <c r="B55" s="4"/>
      <c r="C55" s="29"/>
      <c r="D55" s="4"/>
      <c r="E55" s="4"/>
      <c r="F55" s="4"/>
      <c r="G55" s="4"/>
      <c r="I55" s="9"/>
      <c r="K55" s="5"/>
      <c r="L55" s="5"/>
    </row>
    <row r="56" spans="1:12" ht="23.25" customHeight="1">
      <c r="A56" s="5"/>
      <c r="B56" s="4"/>
      <c r="C56" s="29"/>
      <c r="D56" s="4"/>
      <c r="E56" s="4"/>
      <c r="F56" s="4"/>
      <c r="G56" s="4"/>
      <c r="I56" s="9"/>
      <c r="K56" s="5"/>
      <c r="L56" s="5"/>
    </row>
    <row r="57" spans="1:12" ht="23.25" customHeight="1">
      <c r="A57" s="5"/>
      <c r="B57" s="4"/>
      <c r="C57" s="29"/>
      <c r="D57" s="4"/>
      <c r="E57" s="4"/>
      <c r="F57" s="4"/>
      <c r="G57" s="4"/>
      <c r="I57" s="9"/>
      <c r="K57" s="5"/>
      <c r="L57" s="5"/>
    </row>
    <row r="58" spans="1:12" ht="23.25" customHeight="1">
      <c r="A58" s="5"/>
      <c r="B58" s="4"/>
      <c r="C58" s="29"/>
      <c r="D58" s="4"/>
      <c r="E58" s="4"/>
      <c r="F58" s="4"/>
      <c r="G58" s="4"/>
      <c r="I58" s="9"/>
      <c r="K58" s="5"/>
      <c r="L58" s="5"/>
    </row>
    <row r="59" spans="1:12" ht="23.25" customHeight="1">
      <c r="A59" s="5"/>
      <c r="B59" s="4"/>
      <c r="C59" s="29"/>
      <c r="D59" s="4"/>
      <c r="E59" s="4"/>
      <c r="F59" s="4"/>
      <c r="G59" s="4"/>
      <c r="I59" s="9"/>
      <c r="K59" s="5"/>
      <c r="L59" s="5"/>
    </row>
    <row r="60" spans="1:12" ht="23.25" customHeight="1">
      <c r="A60" s="5"/>
      <c r="B60" s="4"/>
      <c r="C60" s="29"/>
      <c r="D60" s="4"/>
      <c r="E60" s="4"/>
      <c r="F60" s="4"/>
      <c r="G60" s="4"/>
      <c r="I60" s="9"/>
      <c r="K60" s="5"/>
      <c r="L60" s="5"/>
    </row>
    <row r="61" spans="1:12" ht="23.25" customHeight="1">
      <c r="A61" s="5"/>
      <c r="B61" s="4"/>
      <c r="C61" s="29"/>
      <c r="D61" s="4"/>
      <c r="E61" s="4"/>
      <c r="F61" s="4"/>
      <c r="G61" s="4"/>
      <c r="I61" s="9"/>
      <c r="K61" s="5"/>
      <c r="L61" s="5"/>
    </row>
    <row r="62" spans="1:12" ht="23.25" customHeight="1">
      <c r="A62" s="5"/>
      <c r="B62" s="4"/>
      <c r="C62" s="29"/>
      <c r="D62" s="4"/>
      <c r="E62" s="4"/>
      <c r="F62" s="4"/>
      <c r="G62" s="4"/>
      <c r="I62" s="9"/>
      <c r="K62" s="5"/>
      <c r="L62" s="5"/>
    </row>
    <row r="63" spans="1:12" ht="23.25" customHeight="1">
      <c r="A63" s="5"/>
      <c r="B63" s="4"/>
      <c r="C63" s="29"/>
      <c r="D63" s="4"/>
      <c r="E63" s="4"/>
      <c r="F63" s="4"/>
      <c r="G63" s="4"/>
      <c r="I63" s="9"/>
      <c r="K63" s="5"/>
      <c r="L63" s="5"/>
    </row>
    <row r="64" spans="1:12" ht="23.25" customHeight="1">
      <c r="A64" s="5"/>
      <c r="B64" s="4"/>
      <c r="C64" s="29"/>
      <c r="D64" s="4"/>
      <c r="E64" s="4"/>
      <c r="F64" s="4"/>
      <c r="G64" s="4"/>
      <c r="I64" s="9"/>
      <c r="K64" s="5"/>
      <c r="L64" s="5"/>
    </row>
    <row r="65" spans="1:12" ht="23.25" customHeight="1">
      <c r="A65" s="5"/>
      <c r="B65" s="4"/>
      <c r="C65" s="29"/>
      <c r="D65" s="4"/>
      <c r="E65" s="4"/>
      <c r="F65" s="4"/>
      <c r="G65" s="4"/>
      <c r="I65" s="9"/>
      <c r="K65" s="5"/>
      <c r="L65" s="5"/>
    </row>
    <row r="66" spans="1:12" ht="23.25" customHeight="1">
      <c r="A66" s="5"/>
      <c r="B66" s="4"/>
      <c r="C66" s="29"/>
      <c r="D66" s="4"/>
      <c r="E66" s="4"/>
      <c r="F66" s="4"/>
      <c r="G66" s="4"/>
      <c r="I66" s="9"/>
      <c r="K66" s="5"/>
      <c r="L66" s="5"/>
    </row>
    <row r="67" spans="1:12" ht="23.25" customHeight="1">
      <c r="A67" s="5"/>
      <c r="B67" s="4"/>
      <c r="C67" s="29"/>
      <c r="D67" s="4"/>
      <c r="E67" s="4"/>
      <c r="F67" s="4"/>
      <c r="G67" s="4"/>
      <c r="I67" s="9"/>
      <c r="K67" s="5"/>
      <c r="L67" s="5"/>
    </row>
    <row r="68" spans="1:12" ht="23.25" customHeight="1">
      <c r="A68" s="5"/>
      <c r="B68" s="4"/>
      <c r="C68" s="29"/>
      <c r="D68" s="4"/>
      <c r="E68" s="4"/>
      <c r="F68" s="4"/>
      <c r="G68" s="4"/>
      <c r="I68" s="9"/>
      <c r="K68" s="5"/>
      <c r="L68" s="5"/>
    </row>
    <row r="69" spans="1:12" ht="23.25" customHeight="1">
      <c r="A69" s="5"/>
      <c r="B69" s="4"/>
      <c r="C69" s="29"/>
      <c r="D69" s="4"/>
      <c r="E69" s="4"/>
      <c r="F69" s="4"/>
      <c r="G69" s="4"/>
      <c r="I69" s="9"/>
      <c r="K69" s="5"/>
      <c r="L69" s="5"/>
    </row>
    <row r="70" spans="1:12" ht="23.25" customHeight="1">
      <c r="A70" s="5"/>
      <c r="B70" s="4"/>
      <c r="C70" s="29"/>
      <c r="D70" s="4"/>
      <c r="E70" s="4"/>
      <c r="F70" s="4"/>
      <c r="G70" s="4"/>
      <c r="I70" s="9"/>
      <c r="K70" s="5"/>
      <c r="L70" s="5"/>
    </row>
    <row r="71" spans="1:12" ht="23.25" customHeight="1">
      <c r="A71" s="5"/>
      <c r="B71" s="4"/>
      <c r="C71" s="29"/>
      <c r="D71" s="4"/>
      <c r="E71" s="4"/>
      <c r="F71" s="4"/>
      <c r="G71" s="4"/>
      <c r="I71" s="9"/>
      <c r="K71" s="5"/>
      <c r="L71" s="5"/>
    </row>
    <row r="72" spans="1:12" ht="23.25" customHeight="1">
      <c r="A72" s="5"/>
      <c r="B72" s="4"/>
      <c r="C72" s="29"/>
      <c r="D72" s="4"/>
      <c r="E72" s="4"/>
      <c r="F72" s="4"/>
      <c r="G72" s="4"/>
      <c r="I72" s="9"/>
      <c r="K72" s="5"/>
      <c r="L72" s="5"/>
    </row>
    <row r="73" spans="1:12" ht="23.25" customHeight="1">
      <c r="A73" s="5"/>
      <c r="B73" s="4"/>
      <c r="C73" s="29"/>
      <c r="D73" s="4"/>
      <c r="E73" s="4"/>
      <c r="F73" s="4"/>
      <c r="G73" s="4"/>
      <c r="I73" s="9"/>
      <c r="K73" s="5"/>
      <c r="L73" s="5"/>
    </row>
    <row r="74" spans="1:12" ht="23.25" customHeight="1">
      <c r="A74" s="5"/>
      <c r="B74" s="4"/>
      <c r="C74" s="29"/>
      <c r="D74" s="4"/>
      <c r="E74" s="4"/>
      <c r="F74" s="4"/>
      <c r="G74" s="4"/>
      <c r="I74" s="9"/>
      <c r="K74" s="5"/>
      <c r="L74" s="5"/>
    </row>
    <row r="75" spans="1:12" ht="23.25" customHeight="1">
      <c r="A75" s="5"/>
      <c r="B75" s="4"/>
      <c r="C75" s="29"/>
      <c r="D75" s="4"/>
      <c r="E75" s="4"/>
      <c r="F75" s="4"/>
      <c r="G75" s="4"/>
      <c r="I75" s="9"/>
      <c r="K75" s="5"/>
      <c r="L75" s="5"/>
    </row>
    <row r="76" spans="1:12" ht="23.25" customHeight="1">
      <c r="A76" s="5"/>
      <c r="B76" s="4"/>
      <c r="C76" s="29"/>
      <c r="D76" s="4"/>
      <c r="E76" s="4"/>
      <c r="F76" s="4"/>
      <c r="G76" s="4"/>
      <c r="I76" s="9"/>
      <c r="K76" s="5"/>
      <c r="L76" s="5"/>
    </row>
    <row r="77" spans="1:12" ht="23.25" customHeight="1">
      <c r="A77" s="5"/>
      <c r="B77" s="4"/>
      <c r="C77" s="29"/>
      <c r="D77" s="4"/>
      <c r="E77" s="4"/>
      <c r="F77" s="4"/>
      <c r="G77" s="4"/>
      <c r="I77" s="9"/>
      <c r="K77" s="5"/>
      <c r="L77" s="5"/>
    </row>
    <row r="78" spans="1:12" ht="23.25" customHeight="1">
      <c r="A78" s="5"/>
      <c r="B78" s="4"/>
      <c r="C78" s="29"/>
      <c r="D78" s="4"/>
      <c r="E78" s="4"/>
      <c r="F78" s="4"/>
      <c r="G78" s="4"/>
      <c r="I78" s="9"/>
      <c r="K78" s="5"/>
      <c r="L78" s="5"/>
    </row>
    <row r="79" spans="1:12" ht="23.25" customHeight="1">
      <c r="A79" s="5"/>
      <c r="B79" s="4"/>
      <c r="C79" s="29"/>
      <c r="D79" s="4"/>
      <c r="E79" s="4"/>
      <c r="F79" s="4"/>
      <c r="G79" s="4"/>
      <c r="I79" s="9"/>
      <c r="K79" s="5"/>
      <c r="L79" s="5"/>
    </row>
    <row r="80" spans="1:12" ht="23.25" customHeight="1">
      <c r="A80" s="5"/>
      <c r="B80" s="4"/>
      <c r="C80" s="29"/>
      <c r="D80" s="4"/>
      <c r="E80" s="4"/>
      <c r="F80" s="4"/>
      <c r="G80" s="4"/>
      <c r="I80" s="9"/>
      <c r="K80" s="5"/>
      <c r="L80" s="5"/>
    </row>
    <row r="81" spans="1:12" ht="23.25" customHeight="1">
      <c r="A81" s="5"/>
      <c r="B81" s="4"/>
      <c r="C81" s="29"/>
      <c r="D81" s="4"/>
      <c r="E81" s="4"/>
      <c r="F81" s="4"/>
      <c r="G81" s="4"/>
      <c r="I81" s="9"/>
      <c r="K81" s="5"/>
      <c r="L81" s="5"/>
    </row>
    <row r="82" spans="1:12" ht="23.25" customHeight="1">
      <c r="A82" s="5"/>
      <c r="B82" s="4"/>
      <c r="C82" s="29"/>
      <c r="D82" s="4"/>
      <c r="E82" s="4"/>
      <c r="F82" s="4"/>
      <c r="G82" s="4"/>
      <c r="I82" s="9"/>
      <c r="K82" s="5"/>
      <c r="L82" s="5"/>
    </row>
    <row r="83" spans="1:12" ht="23.25" customHeight="1">
      <c r="A83" s="5"/>
      <c r="B83" s="4"/>
      <c r="C83" s="29"/>
      <c r="D83" s="4"/>
      <c r="E83" s="4"/>
      <c r="F83" s="4"/>
      <c r="G83" s="4"/>
      <c r="I83" s="9"/>
      <c r="K83" s="5"/>
      <c r="L83" s="5"/>
    </row>
    <row r="84" spans="1:12" ht="23.25" customHeight="1">
      <c r="A84" s="5"/>
      <c r="B84" s="4"/>
      <c r="C84" s="29"/>
      <c r="D84" s="4"/>
      <c r="E84" s="4"/>
      <c r="F84" s="4"/>
      <c r="G84" s="4"/>
      <c r="I84" s="9"/>
      <c r="K84" s="5"/>
      <c r="L84" s="5"/>
    </row>
    <row r="85" spans="1:12" ht="23.25" customHeight="1">
      <c r="A85" s="5"/>
      <c r="B85" s="4"/>
      <c r="C85" s="29"/>
      <c r="D85" s="4"/>
      <c r="E85" s="4"/>
      <c r="F85" s="4"/>
      <c r="G85" s="4"/>
      <c r="I85" s="9"/>
      <c r="K85" s="5"/>
      <c r="L85" s="5"/>
    </row>
    <row r="86" spans="1:12" ht="23.25" customHeight="1">
      <c r="A86" s="5"/>
      <c r="B86" s="4"/>
      <c r="C86" s="29"/>
      <c r="D86" s="4"/>
      <c r="E86" s="4"/>
      <c r="F86" s="4"/>
      <c r="G86" s="4"/>
      <c r="I86" s="9"/>
      <c r="K86" s="5"/>
      <c r="L86" s="5"/>
    </row>
    <row r="87" spans="1:12" ht="23.25" customHeight="1">
      <c r="A87" s="5"/>
      <c r="B87" s="4"/>
      <c r="C87" s="29"/>
      <c r="D87" s="4"/>
      <c r="E87" s="4"/>
      <c r="F87" s="4"/>
      <c r="G87" s="4"/>
      <c r="I87" s="9"/>
      <c r="K87" s="5"/>
      <c r="L87" s="5"/>
    </row>
    <row r="88" spans="1:12" ht="23.25" customHeight="1">
      <c r="A88" s="5"/>
      <c r="B88" s="4"/>
      <c r="C88" s="29"/>
      <c r="D88" s="4"/>
      <c r="E88" s="4"/>
      <c r="F88" s="4"/>
      <c r="G88" s="4"/>
      <c r="I88" s="9"/>
      <c r="K88" s="5"/>
      <c r="L88" s="5"/>
    </row>
    <row r="89" spans="1:12" ht="23.25" customHeight="1">
      <c r="A89" s="5"/>
      <c r="B89" s="4"/>
      <c r="C89" s="29"/>
      <c r="D89" s="4"/>
      <c r="E89" s="4"/>
      <c r="F89" s="4"/>
      <c r="G89" s="4"/>
      <c r="I89" s="9"/>
      <c r="K89" s="5"/>
      <c r="L89" s="5"/>
    </row>
    <row r="90" spans="1:12" ht="23.25" customHeight="1">
      <c r="A90" s="5"/>
      <c r="B90" s="4"/>
      <c r="C90" s="29"/>
      <c r="D90" s="4"/>
      <c r="E90" s="4"/>
      <c r="F90" s="4"/>
      <c r="G90" s="4"/>
      <c r="I90" s="9"/>
      <c r="K90" s="5"/>
      <c r="L90" s="5"/>
    </row>
    <row r="91" spans="1:12" ht="23.25" customHeight="1">
      <c r="A91" s="5"/>
      <c r="B91" s="4"/>
      <c r="C91" s="29"/>
      <c r="D91" s="4"/>
      <c r="E91" s="4"/>
      <c r="F91" s="4"/>
      <c r="G91" s="4"/>
      <c r="I91" s="9"/>
      <c r="K91" s="5"/>
      <c r="L91" s="5"/>
    </row>
    <row r="92" spans="1:12" ht="23.25" customHeight="1">
      <c r="A92" s="5"/>
      <c r="B92" s="4"/>
      <c r="C92" s="29"/>
      <c r="D92" s="4"/>
      <c r="E92" s="4"/>
      <c r="F92" s="4"/>
      <c r="G92" s="4"/>
      <c r="I92" s="9"/>
      <c r="K92" s="5"/>
      <c r="L92" s="5"/>
    </row>
    <row r="93" spans="1:12" ht="23.25" customHeight="1">
      <c r="A93" s="5"/>
      <c r="B93" s="4"/>
      <c r="C93" s="29"/>
      <c r="D93" s="4"/>
      <c r="E93" s="4"/>
      <c r="F93" s="4"/>
      <c r="G93" s="4"/>
      <c r="I93" s="9"/>
      <c r="K93" s="5"/>
      <c r="L93" s="5"/>
    </row>
    <row r="94" spans="1:12" ht="23.25" customHeight="1">
      <c r="A94" s="5"/>
      <c r="B94" s="4"/>
      <c r="C94" s="29"/>
      <c r="D94" s="4"/>
      <c r="E94" s="4"/>
      <c r="F94" s="4"/>
      <c r="G94" s="4"/>
      <c r="I94" s="9"/>
      <c r="K94" s="5"/>
      <c r="L94" s="5"/>
    </row>
    <row r="95" spans="1:12" ht="23.25" customHeight="1">
      <c r="A95" s="5"/>
      <c r="B95" s="4"/>
      <c r="C95" s="29"/>
      <c r="D95" s="4"/>
      <c r="E95" s="4"/>
      <c r="F95" s="4"/>
      <c r="G95" s="4"/>
      <c r="I95" s="9"/>
      <c r="K95" s="5"/>
      <c r="L95" s="5"/>
    </row>
    <row r="96" spans="1:12" ht="23.25" customHeight="1">
      <c r="A96" s="5"/>
      <c r="B96" s="4"/>
      <c r="C96" s="29"/>
      <c r="D96" s="4"/>
      <c r="E96" s="4"/>
      <c r="F96" s="4"/>
      <c r="G96" s="4"/>
      <c r="I96" s="9"/>
      <c r="K96" s="5"/>
      <c r="L96" s="5"/>
    </row>
    <row r="97" spans="1:12" ht="23.25" customHeight="1">
      <c r="A97" s="5"/>
      <c r="B97" s="4"/>
      <c r="C97" s="29"/>
      <c r="D97" s="4"/>
      <c r="E97" s="4"/>
      <c r="F97" s="4"/>
      <c r="G97" s="4"/>
      <c r="I97" s="9"/>
      <c r="K97" s="5"/>
      <c r="L97" s="5"/>
    </row>
    <row r="98" spans="1:12" ht="23.25" customHeight="1">
      <c r="A98" s="5"/>
      <c r="B98" s="4"/>
      <c r="C98" s="29"/>
      <c r="D98" s="4"/>
      <c r="E98" s="4"/>
      <c r="F98" s="4"/>
      <c r="G98" s="4"/>
      <c r="I98" s="9"/>
      <c r="K98" s="5"/>
      <c r="L98" s="5"/>
    </row>
    <row r="99" spans="1:12" ht="23.25" customHeight="1">
      <c r="A99" s="5"/>
      <c r="B99" s="4"/>
      <c r="C99" s="29"/>
      <c r="D99" s="4"/>
      <c r="E99" s="4"/>
      <c r="F99" s="4"/>
      <c r="G99" s="4"/>
      <c r="I99" s="9"/>
      <c r="K99" s="5"/>
      <c r="L99" s="5"/>
    </row>
    <row r="100" spans="1:12" ht="23.25" customHeight="1">
      <c r="A100" s="5"/>
      <c r="B100" s="4"/>
      <c r="C100" s="29"/>
      <c r="D100" s="4"/>
      <c r="E100" s="4"/>
      <c r="F100" s="4"/>
      <c r="G100" s="4"/>
      <c r="I100" s="9"/>
      <c r="K100" s="5"/>
      <c r="L100" s="5"/>
    </row>
    <row r="101" spans="1:12" ht="23.25" customHeight="1">
      <c r="A101" s="5"/>
      <c r="B101" s="4"/>
      <c r="C101" s="29"/>
      <c r="D101" s="4"/>
      <c r="E101" s="4"/>
      <c r="F101" s="4"/>
      <c r="G101" s="4"/>
      <c r="I101" s="9"/>
      <c r="K101" s="5"/>
      <c r="L101" s="5"/>
    </row>
    <row r="102" spans="1:12" ht="23.25" customHeight="1">
      <c r="A102" s="5"/>
      <c r="B102" s="4"/>
      <c r="C102" s="29"/>
      <c r="D102" s="4"/>
      <c r="E102" s="4"/>
      <c r="F102" s="4"/>
      <c r="G102" s="4"/>
      <c r="I102" s="9"/>
      <c r="K102" s="5"/>
      <c r="L102" s="5"/>
    </row>
    <row r="103" spans="1:12" ht="23.25" customHeight="1">
      <c r="A103" s="5"/>
      <c r="B103" s="4"/>
      <c r="C103" s="29"/>
      <c r="D103" s="4"/>
      <c r="E103" s="4"/>
      <c r="F103" s="4"/>
      <c r="G103" s="4"/>
      <c r="I103" s="9"/>
      <c r="K103" s="5"/>
      <c r="L103" s="5"/>
    </row>
    <row r="104" spans="1:12" ht="23.25" customHeight="1">
      <c r="A104" s="5"/>
      <c r="B104" s="4"/>
      <c r="C104" s="29"/>
      <c r="D104" s="4"/>
      <c r="E104" s="4"/>
      <c r="F104" s="4"/>
      <c r="G104" s="4"/>
      <c r="I104" s="9"/>
      <c r="K104" s="5"/>
      <c r="L104" s="5"/>
    </row>
    <row r="105" spans="1:12" ht="23.25" customHeight="1">
      <c r="A105" s="5"/>
      <c r="B105" s="4"/>
      <c r="C105" s="29"/>
      <c r="D105" s="4"/>
      <c r="E105" s="4"/>
      <c r="F105" s="4"/>
      <c r="G105" s="4"/>
      <c r="I105" s="9"/>
      <c r="K105" s="5"/>
      <c r="L105" s="5"/>
    </row>
    <row r="106" spans="1:12" ht="23.25" customHeight="1">
      <c r="A106" s="5"/>
      <c r="B106" s="4"/>
      <c r="C106" s="29"/>
      <c r="D106" s="4"/>
      <c r="E106" s="4"/>
      <c r="F106" s="4"/>
      <c r="G106" s="4"/>
      <c r="I106" s="9"/>
      <c r="K106" s="5"/>
      <c r="L106" s="5"/>
    </row>
    <row r="107" spans="1:12" ht="23.25" customHeight="1">
      <c r="A107" s="5"/>
      <c r="B107" s="4"/>
      <c r="C107" s="29"/>
      <c r="D107" s="4"/>
      <c r="E107" s="4"/>
      <c r="F107" s="4"/>
      <c r="G107" s="4"/>
      <c r="I107" s="9"/>
      <c r="K107" s="5"/>
      <c r="L107" s="5"/>
    </row>
    <row r="108" spans="1:12" ht="23.25" customHeight="1">
      <c r="A108" s="5"/>
      <c r="B108" s="4"/>
      <c r="C108" s="29"/>
      <c r="D108" s="4"/>
      <c r="E108" s="4"/>
      <c r="F108" s="4"/>
      <c r="G108" s="4"/>
      <c r="I108" s="9"/>
      <c r="K108" s="5"/>
      <c r="L108" s="5"/>
    </row>
    <row r="109" spans="1:12" ht="23.25" customHeight="1">
      <c r="A109" s="5"/>
      <c r="B109" s="4"/>
      <c r="C109" s="29"/>
      <c r="D109" s="4"/>
      <c r="E109" s="4"/>
      <c r="F109" s="4"/>
      <c r="G109" s="4"/>
      <c r="I109" s="9"/>
      <c r="K109" s="5"/>
      <c r="L109" s="5"/>
    </row>
    <row r="110" spans="1:12" ht="23.25" customHeight="1">
      <c r="A110" s="5"/>
      <c r="B110" s="4"/>
      <c r="C110" s="29"/>
      <c r="D110" s="4"/>
      <c r="E110" s="4"/>
      <c r="F110" s="4"/>
      <c r="G110" s="4"/>
      <c r="I110" s="9"/>
      <c r="K110" s="5"/>
      <c r="L110" s="5"/>
    </row>
    <row r="111" spans="1:12" ht="23.25" customHeight="1">
      <c r="A111" s="5"/>
      <c r="B111" s="4"/>
      <c r="C111" s="29"/>
      <c r="D111" s="4"/>
      <c r="E111" s="4"/>
      <c r="F111" s="4"/>
      <c r="G111" s="4"/>
      <c r="I111" s="9"/>
      <c r="K111" s="5"/>
      <c r="L111" s="5"/>
    </row>
    <row r="112" spans="1:12" ht="23.25" customHeight="1">
      <c r="A112" s="5"/>
      <c r="B112" s="4"/>
      <c r="C112" s="29"/>
      <c r="D112" s="4"/>
      <c r="E112" s="4"/>
      <c r="F112" s="4"/>
      <c r="G112" s="4"/>
      <c r="I112" s="9"/>
      <c r="K112" s="5"/>
      <c r="L112" s="5"/>
    </row>
    <row r="113" spans="1:12" ht="23.25" customHeight="1">
      <c r="A113" s="5"/>
      <c r="B113" s="4"/>
      <c r="C113" s="29"/>
      <c r="D113" s="4"/>
      <c r="E113" s="4"/>
      <c r="F113" s="4"/>
      <c r="G113" s="4"/>
      <c r="I113" s="9"/>
      <c r="K113" s="5"/>
      <c r="L113" s="5"/>
    </row>
    <row r="114" spans="1:12" ht="23.25" customHeight="1">
      <c r="A114" s="5"/>
      <c r="B114" s="4"/>
      <c r="C114" s="29"/>
      <c r="D114" s="4"/>
      <c r="E114" s="4"/>
      <c r="F114" s="4"/>
      <c r="G114" s="4"/>
      <c r="I114" s="9"/>
      <c r="K114" s="5"/>
      <c r="L114" s="5"/>
    </row>
    <row r="115" spans="1:12" ht="23.25" customHeight="1">
      <c r="A115" s="5"/>
      <c r="B115" s="4"/>
      <c r="C115" s="29"/>
      <c r="D115" s="4"/>
      <c r="E115" s="4"/>
      <c r="F115" s="4"/>
      <c r="G115" s="4"/>
      <c r="I115" s="9"/>
      <c r="K115" s="5"/>
      <c r="L115" s="5"/>
    </row>
    <row r="116" spans="1:12" ht="23.25" customHeight="1">
      <c r="A116" s="5"/>
      <c r="B116" s="4"/>
      <c r="C116" s="29"/>
      <c r="D116" s="4"/>
      <c r="E116" s="4"/>
      <c r="F116" s="4"/>
      <c r="G116" s="4"/>
      <c r="I116" s="9"/>
      <c r="K116" s="5"/>
      <c r="L116" s="5"/>
    </row>
    <row r="117" spans="1:12" ht="23.25" customHeight="1">
      <c r="A117" s="5"/>
      <c r="B117" s="4"/>
      <c r="C117" s="29"/>
      <c r="D117" s="4"/>
      <c r="E117" s="4"/>
      <c r="F117" s="4"/>
      <c r="G117" s="4"/>
      <c r="I117" s="9"/>
      <c r="K117" s="5"/>
      <c r="L117" s="5"/>
    </row>
    <row r="118" spans="1:12" ht="23.25" customHeight="1">
      <c r="A118" s="5"/>
      <c r="B118" s="4"/>
      <c r="C118" s="29"/>
      <c r="D118" s="4"/>
      <c r="E118" s="4"/>
      <c r="F118" s="4"/>
      <c r="G118" s="4"/>
      <c r="I118" s="9"/>
      <c r="K118" s="5"/>
      <c r="L118" s="5"/>
    </row>
    <row r="119" spans="1:12" ht="23.25" customHeight="1">
      <c r="A119" s="5"/>
      <c r="B119" s="4"/>
      <c r="C119" s="29"/>
      <c r="D119" s="4"/>
      <c r="E119" s="4"/>
      <c r="F119" s="4"/>
      <c r="G119" s="4"/>
      <c r="I119" s="9"/>
      <c r="K119" s="5"/>
      <c r="L119" s="5"/>
    </row>
    <row r="120" spans="1:12" ht="23.25" customHeight="1">
      <c r="A120" s="5"/>
      <c r="B120" s="4"/>
      <c r="C120" s="29"/>
      <c r="D120" s="4"/>
      <c r="E120" s="4"/>
      <c r="F120" s="4"/>
      <c r="G120" s="4"/>
      <c r="I120" s="9"/>
      <c r="K120" s="5"/>
      <c r="L120" s="5"/>
    </row>
    <row r="121" spans="1:12" ht="23.25" customHeight="1">
      <c r="A121" s="5"/>
      <c r="B121" s="4"/>
      <c r="C121" s="29"/>
      <c r="D121" s="4"/>
      <c r="E121" s="4"/>
      <c r="F121" s="4"/>
      <c r="G121" s="4"/>
      <c r="I121" s="9"/>
      <c r="K121" s="5"/>
      <c r="L121" s="5"/>
    </row>
    <row r="122" spans="1:12" ht="23.25" customHeight="1">
      <c r="A122" s="5"/>
      <c r="B122" s="4"/>
      <c r="C122" s="29"/>
      <c r="D122" s="4"/>
      <c r="E122" s="4"/>
      <c r="F122" s="4"/>
      <c r="G122" s="4"/>
      <c r="I122" s="9"/>
      <c r="K122" s="5"/>
      <c r="L122" s="5"/>
    </row>
    <row r="123" spans="1:12" ht="23.25" customHeight="1">
      <c r="A123" s="5"/>
      <c r="B123" s="4"/>
      <c r="C123" s="29"/>
      <c r="D123" s="4"/>
      <c r="E123" s="4"/>
      <c r="F123" s="4"/>
      <c r="G123" s="4"/>
      <c r="I123" s="9"/>
      <c r="K123" s="5"/>
      <c r="L123" s="5"/>
    </row>
  </sheetData>
  <autoFilter ref="A4:P12"/>
  <mergeCells count="10">
    <mergeCell ref="A1:O1"/>
    <mergeCell ref="A2:O2"/>
    <mergeCell ref="D3:F3"/>
    <mergeCell ref="H3:J3"/>
    <mergeCell ref="K3:N3"/>
    <mergeCell ref="A3:A4"/>
    <mergeCell ref="G3:G4"/>
    <mergeCell ref="O3:O4"/>
    <mergeCell ref="C3:C4"/>
    <mergeCell ref="B3:B4"/>
  </mergeCells>
  <phoneticPr fontId="15" type="noConversion"/>
  <printOptions horizontalCentered="1" verticalCentered="1"/>
  <pageMargins left="0.23622047244094491" right="0.23622047244094491" top="0" bottom="0.23622047244094491" header="0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Normal="100" workbookViewId="0">
      <pane ySplit="1" topLeftCell="A2" activePane="bottomLeft" state="frozen"/>
      <selection pane="bottomLeft" activeCell="A2" sqref="A2:V2"/>
    </sheetView>
  </sheetViews>
  <sheetFormatPr defaultColWidth="7.77734375" defaultRowHeight="15.75"/>
  <cols>
    <col min="1" max="1" width="2.77734375" style="116" customWidth="1"/>
    <col min="2" max="2" width="6.33203125" style="121" customWidth="1"/>
    <col min="3" max="3" width="4" style="122" customWidth="1"/>
    <col min="4" max="4" width="3.44140625" style="116" customWidth="1"/>
    <col min="5" max="5" width="3.88671875" style="116" customWidth="1"/>
    <col min="6" max="6" width="5.109375" style="123" customWidth="1"/>
    <col min="7" max="7" width="5.33203125" style="122" customWidth="1"/>
    <col min="8" max="8" width="5" style="116" customWidth="1"/>
    <col min="9" max="9" width="7.33203125" style="116" customWidth="1"/>
    <col min="10" max="10" width="8" style="116" customWidth="1"/>
    <col min="11" max="11" width="7.109375" style="116" customWidth="1"/>
    <col min="12" max="12" width="4" style="116" customWidth="1"/>
    <col min="13" max="13" width="4.44140625" style="116" customWidth="1"/>
    <col min="14" max="14" width="6" style="116" customWidth="1"/>
    <col min="15" max="16" width="4.33203125" style="116" customWidth="1"/>
    <col min="17" max="17" width="4.109375" style="116" customWidth="1"/>
    <col min="18" max="18" width="9.88671875" style="116" customWidth="1"/>
    <col min="19" max="19" width="4.5546875" style="116" customWidth="1"/>
    <col min="20" max="20" width="5.109375" style="116" customWidth="1"/>
    <col min="21" max="21" width="8" style="116" customWidth="1"/>
    <col min="22" max="22" width="8.88671875" style="116" customWidth="1"/>
    <col min="23" max="23" width="11.88671875" style="120" bestFit="1" customWidth="1"/>
    <col min="24" max="24" width="13.6640625" style="124" bestFit="1" customWidth="1"/>
    <col min="25" max="25" width="12.6640625" style="124" bestFit="1" customWidth="1"/>
    <col min="26" max="258" width="7.77734375" style="124"/>
    <col min="259" max="259" width="4.77734375" style="124" customWidth="1"/>
    <col min="260" max="260" width="19.44140625" style="124" customWidth="1"/>
    <col min="261" max="261" width="9.6640625" style="124" customWidth="1"/>
    <col min="262" max="262" width="6.77734375" style="124" customWidth="1"/>
    <col min="263" max="263" width="6.21875" style="124" customWidth="1"/>
    <col min="264" max="264" width="7.77734375" style="124" customWidth="1"/>
    <col min="265" max="265" width="4.77734375" style="124" customWidth="1"/>
    <col min="266" max="266" width="7.33203125" style="124" customWidth="1"/>
    <col min="267" max="267" width="7.88671875" style="124" customWidth="1"/>
    <col min="268" max="268" width="6.77734375" style="124" customWidth="1"/>
    <col min="269" max="269" width="6" style="124" customWidth="1"/>
    <col min="270" max="271" width="6.5546875" style="124" customWidth="1"/>
    <col min="272" max="272" width="7.5546875" style="124" customWidth="1"/>
    <col min="273" max="273" width="9.88671875" style="124" customWidth="1"/>
    <col min="274" max="274" width="8.6640625" style="124" customWidth="1"/>
    <col min="275" max="514" width="7.77734375" style="124"/>
    <col min="515" max="515" width="4.77734375" style="124" customWidth="1"/>
    <col min="516" max="516" width="19.44140625" style="124" customWidth="1"/>
    <col min="517" max="517" width="9.6640625" style="124" customWidth="1"/>
    <col min="518" max="518" width="6.77734375" style="124" customWidth="1"/>
    <col min="519" max="519" width="6.21875" style="124" customWidth="1"/>
    <col min="520" max="520" width="7.77734375" style="124" customWidth="1"/>
    <col min="521" max="521" width="4.77734375" style="124" customWidth="1"/>
    <col min="522" max="522" width="7.33203125" style="124" customWidth="1"/>
    <col min="523" max="523" width="7.88671875" style="124" customWidth="1"/>
    <col min="524" max="524" width="6.77734375" style="124" customWidth="1"/>
    <col min="525" max="525" width="6" style="124" customWidth="1"/>
    <col min="526" max="527" width="6.5546875" style="124" customWidth="1"/>
    <col min="528" max="528" width="7.5546875" style="124" customWidth="1"/>
    <col min="529" max="529" width="9.88671875" style="124" customWidth="1"/>
    <col min="530" max="530" width="8.6640625" style="124" customWidth="1"/>
    <col min="531" max="770" width="7.77734375" style="124"/>
    <col min="771" max="771" width="4.77734375" style="124" customWidth="1"/>
    <col min="772" max="772" width="19.44140625" style="124" customWidth="1"/>
    <col min="773" max="773" width="9.6640625" style="124" customWidth="1"/>
    <col min="774" max="774" width="6.77734375" style="124" customWidth="1"/>
    <col min="775" max="775" width="6.21875" style="124" customWidth="1"/>
    <col min="776" max="776" width="7.77734375" style="124" customWidth="1"/>
    <col min="777" max="777" width="4.77734375" style="124" customWidth="1"/>
    <col min="778" max="778" width="7.33203125" style="124" customWidth="1"/>
    <col min="779" max="779" width="7.88671875" style="124" customWidth="1"/>
    <col min="780" max="780" width="6.77734375" style="124" customWidth="1"/>
    <col min="781" max="781" width="6" style="124" customWidth="1"/>
    <col min="782" max="783" width="6.5546875" style="124" customWidth="1"/>
    <col min="784" max="784" width="7.5546875" style="124" customWidth="1"/>
    <col min="785" max="785" width="9.88671875" style="124" customWidth="1"/>
    <col min="786" max="786" width="8.6640625" style="124" customWidth="1"/>
    <col min="787" max="1026" width="7.77734375" style="124"/>
    <col min="1027" max="1027" width="4.77734375" style="124" customWidth="1"/>
    <col min="1028" max="1028" width="19.44140625" style="124" customWidth="1"/>
    <col min="1029" max="1029" width="9.6640625" style="124" customWidth="1"/>
    <col min="1030" max="1030" width="6.77734375" style="124" customWidth="1"/>
    <col min="1031" max="1031" width="6.21875" style="124" customWidth="1"/>
    <col min="1032" max="1032" width="7.77734375" style="124" customWidth="1"/>
    <col min="1033" max="1033" width="4.77734375" style="124" customWidth="1"/>
    <col min="1034" max="1034" width="7.33203125" style="124" customWidth="1"/>
    <col min="1035" max="1035" width="7.88671875" style="124" customWidth="1"/>
    <col min="1036" max="1036" width="6.77734375" style="124" customWidth="1"/>
    <col min="1037" max="1037" width="6" style="124" customWidth="1"/>
    <col min="1038" max="1039" width="6.5546875" style="124" customWidth="1"/>
    <col min="1040" max="1040" width="7.5546875" style="124" customWidth="1"/>
    <col min="1041" max="1041" width="9.88671875" style="124" customWidth="1"/>
    <col min="1042" max="1042" width="8.6640625" style="124" customWidth="1"/>
    <col min="1043" max="1282" width="7.77734375" style="124"/>
    <col min="1283" max="1283" width="4.77734375" style="124" customWidth="1"/>
    <col min="1284" max="1284" width="19.44140625" style="124" customWidth="1"/>
    <col min="1285" max="1285" width="9.6640625" style="124" customWidth="1"/>
    <col min="1286" max="1286" width="6.77734375" style="124" customWidth="1"/>
    <col min="1287" max="1287" width="6.21875" style="124" customWidth="1"/>
    <col min="1288" max="1288" width="7.77734375" style="124" customWidth="1"/>
    <col min="1289" max="1289" width="4.77734375" style="124" customWidth="1"/>
    <col min="1290" max="1290" width="7.33203125" style="124" customWidth="1"/>
    <col min="1291" max="1291" width="7.88671875" style="124" customWidth="1"/>
    <col min="1292" max="1292" width="6.77734375" style="124" customWidth="1"/>
    <col min="1293" max="1293" width="6" style="124" customWidth="1"/>
    <col min="1294" max="1295" width="6.5546875" style="124" customWidth="1"/>
    <col min="1296" max="1296" width="7.5546875" style="124" customWidth="1"/>
    <col min="1297" max="1297" width="9.88671875" style="124" customWidth="1"/>
    <col min="1298" max="1298" width="8.6640625" style="124" customWidth="1"/>
    <col min="1299" max="1538" width="7.77734375" style="124"/>
    <col min="1539" max="1539" width="4.77734375" style="124" customWidth="1"/>
    <col min="1540" max="1540" width="19.44140625" style="124" customWidth="1"/>
    <col min="1541" max="1541" width="9.6640625" style="124" customWidth="1"/>
    <col min="1542" max="1542" width="6.77734375" style="124" customWidth="1"/>
    <col min="1543" max="1543" width="6.21875" style="124" customWidth="1"/>
    <col min="1544" max="1544" width="7.77734375" style="124" customWidth="1"/>
    <col min="1545" max="1545" width="4.77734375" style="124" customWidth="1"/>
    <col min="1546" max="1546" width="7.33203125" style="124" customWidth="1"/>
    <col min="1547" max="1547" width="7.88671875" style="124" customWidth="1"/>
    <col min="1548" max="1548" width="6.77734375" style="124" customWidth="1"/>
    <col min="1549" max="1549" width="6" style="124" customWidth="1"/>
    <col min="1550" max="1551" width="6.5546875" style="124" customWidth="1"/>
    <col min="1552" max="1552" width="7.5546875" style="124" customWidth="1"/>
    <col min="1553" max="1553" width="9.88671875" style="124" customWidth="1"/>
    <col min="1554" max="1554" width="8.6640625" style="124" customWidth="1"/>
    <col min="1555" max="1794" width="7.77734375" style="124"/>
    <col min="1795" max="1795" width="4.77734375" style="124" customWidth="1"/>
    <col min="1796" max="1796" width="19.44140625" style="124" customWidth="1"/>
    <col min="1797" max="1797" width="9.6640625" style="124" customWidth="1"/>
    <col min="1798" max="1798" width="6.77734375" style="124" customWidth="1"/>
    <col min="1799" max="1799" width="6.21875" style="124" customWidth="1"/>
    <col min="1800" max="1800" width="7.77734375" style="124" customWidth="1"/>
    <col min="1801" max="1801" width="4.77734375" style="124" customWidth="1"/>
    <col min="1802" max="1802" width="7.33203125" style="124" customWidth="1"/>
    <col min="1803" max="1803" width="7.88671875" style="124" customWidth="1"/>
    <col min="1804" max="1804" width="6.77734375" style="124" customWidth="1"/>
    <col min="1805" max="1805" width="6" style="124" customWidth="1"/>
    <col min="1806" max="1807" width="6.5546875" style="124" customWidth="1"/>
    <col min="1808" max="1808" width="7.5546875" style="124" customWidth="1"/>
    <col min="1809" max="1809" width="9.88671875" style="124" customWidth="1"/>
    <col min="1810" max="1810" width="8.6640625" style="124" customWidth="1"/>
    <col min="1811" max="2050" width="7.77734375" style="124"/>
    <col min="2051" max="2051" width="4.77734375" style="124" customWidth="1"/>
    <col min="2052" max="2052" width="19.44140625" style="124" customWidth="1"/>
    <col min="2053" max="2053" width="9.6640625" style="124" customWidth="1"/>
    <col min="2054" max="2054" width="6.77734375" style="124" customWidth="1"/>
    <col min="2055" max="2055" width="6.21875" style="124" customWidth="1"/>
    <col min="2056" max="2056" width="7.77734375" style="124" customWidth="1"/>
    <col min="2057" max="2057" width="4.77734375" style="124" customWidth="1"/>
    <col min="2058" max="2058" width="7.33203125" style="124" customWidth="1"/>
    <col min="2059" max="2059" width="7.88671875" style="124" customWidth="1"/>
    <col min="2060" max="2060" width="6.77734375" style="124" customWidth="1"/>
    <col min="2061" max="2061" width="6" style="124" customWidth="1"/>
    <col min="2062" max="2063" width="6.5546875" style="124" customWidth="1"/>
    <col min="2064" max="2064" width="7.5546875" style="124" customWidth="1"/>
    <col min="2065" max="2065" width="9.88671875" style="124" customWidth="1"/>
    <col min="2066" max="2066" width="8.6640625" style="124" customWidth="1"/>
    <col min="2067" max="2306" width="7.77734375" style="124"/>
    <col min="2307" max="2307" width="4.77734375" style="124" customWidth="1"/>
    <col min="2308" max="2308" width="19.44140625" style="124" customWidth="1"/>
    <col min="2309" max="2309" width="9.6640625" style="124" customWidth="1"/>
    <col min="2310" max="2310" width="6.77734375" style="124" customWidth="1"/>
    <col min="2311" max="2311" width="6.21875" style="124" customWidth="1"/>
    <col min="2312" max="2312" width="7.77734375" style="124" customWidth="1"/>
    <col min="2313" max="2313" width="4.77734375" style="124" customWidth="1"/>
    <col min="2314" max="2314" width="7.33203125" style="124" customWidth="1"/>
    <col min="2315" max="2315" width="7.88671875" style="124" customWidth="1"/>
    <col min="2316" max="2316" width="6.77734375" style="124" customWidth="1"/>
    <col min="2317" max="2317" width="6" style="124" customWidth="1"/>
    <col min="2318" max="2319" width="6.5546875" style="124" customWidth="1"/>
    <col min="2320" max="2320" width="7.5546875" style="124" customWidth="1"/>
    <col min="2321" max="2321" width="9.88671875" style="124" customWidth="1"/>
    <col min="2322" max="2322" width="8.6640625" style="124" customWidth="1"/>
    <col min="2323" max="2562" width="7.77734375" style="124"/>
    <col min="2563" max="2563" width="4.77734375" style="124" customWidth="1"/>
    <col min="2564" max="2564" width="19.44140625" style="124" customWidth="1"/>
    <col min="2565" max="2565" width="9.6640625" style="124" customWidth="1"/>
    <col min="2566" max="2566" width="6.77734375" style="124" customWidth="1"/>
    <col min="2567" max="2567" width="6.21875" style="124" customWidth="1"/>
    <col min="2568" max="2568" width="7.77734375" style="124" customWidth="1"/>
    <col min="2569" max="2569" width="4.77734375" style="124" customWidth="1"/>
    <col min="2570" max="2570" width="7.33203125" style="124" customWidth="1"/>
    <col min="2571" max="2571" width="7.88671875" style="124" customWidth="1"/>
    <col min="2572" max="2572" width="6.77734375" style="124" customWidth="1"/>
    <col min="2573" max="2573" width="6" style="124" customWidth="1"/>
    <col min="2574" max="2575" width="6.5546875" style="124" customWidth="1"/>
    <col min="2576" max="2576" width="7.5546875" style="124" customWidth="1"/>
    <col min="2577" max="2577" width="9.88671875" style="124" customWidth="1"/>
    <col min="2578" max="2578" width="8.6640625" style="124" customWidth="1"/>
    <col min="2579" max="2818" width="7.77734375" style="124"/>
    <col min="2819" max="2819" width="4.77734375" style="124" customWidth="1"/>
    <col min="2820" max="2820" width="19.44140625" style="124" customWidth="1"/>
    <col min="2821" max="2821" width="9.6640625" style="124" customWidth="1"/>
    <col min="2822" max="2822" width="6.77734375" style="124" customWidth="1"/>
    <col min="2823" max="2823" width="6.21875" style="124" customWidth="1"/>
    <col min="2824" max="2824" width="7.77734375" style="124" customWidth="1"/>
    <col min="2825" max="2825" width="4.77734375" style="124" customWidth="1"/>
    <col min="2826" max="2826" width="7.33203125" style="124" customWidth="1"/>
    <col min="2827" max="2827" width="7.88671875" style="124" customWidth="1"/>
    <col min="2828" max="2828" width="6.77734375" style="124" customWidth="1"/>
    <col min="2829" max="2829" width="6" style="124" customWidth="1"/>
    <col min="2830" max="2831" width="6.5546875" style="124" customWidth="1"/>
    <col min="2832" max="2832" width="7.5546875" style="124" customWidth="1"/>
    <col min="2833" max="2833" width="9.88671875" style="124" customWidth="1"/>
    <col min="2834" max="2834" width="8.6640625" style="124" customWidth="1"/>
    <col min="2835" max="3074" width="7.77734375" style="124"/>
    <col min="3075" max="3075" width="4.77734375" style="124" customWidth="1"/>
    <col min="3076" max="3076" width="19.44140625" style="124" customWidth="1"/>
    <col min="3077" max="3077" width="9.6640625" style="124" customWidth="1"/>
    <col min="3078" max="3078" width="6.77734375" style="124" customWidth="1"/>
    <col min="3079" max="3079" width="6.21875" style="124" customWidth="1"/>
    <col min="3080" max="3080" width="7.77734375" style="124" customWidth="1"/>
    <col min="3081" max="3081" width="4.77734375" style="124" customWidth="1"/>
    <col min="3082" max="3082" width="7.33203125" style="124" customWidth="1"/>
    <col min="3083" max="3083" width="7.88671875" style="124" customWidth="1"/>
    <col min="3084" max="3084" width="6.77734375" style="124" customWidth="1"/>
    <col min="3085" max="3085" width="6" style="124" customWidth="1"/>
    <col min="3086" max="3087" width="6.5546875" style="124" customWidth="1"/>
    <col min="3088" max="3088" width="7.5546875" style="124" customWidth="1"/>
    <col min="3089" max="3089" width="9.88671875" style="124" customWidth="1"/>
    <col min="3090" max="3090" width="8.6640625" style="124" customWidth="1"/>
    <col min="3091" max="3330" width="7.77734375" style="124"/>
    <col min="3331" max="3331" width="4.77734375" style="124" customWidth="1"/>
    <col min="3332" max="3332" width="19.44140625" style="124" customWidth="1"/>
    <col min="3333" max="3333" width="9.6640625" style="124" customWidth="1"/>
    <col min="3334" max="3334" width="6.77734375" style="124" customWidth="1"/>
    <col min="3335" max="3335" width="6.21875" style="124" customWidth="1"/>
    <col min="3336" max="3336" width="7.77734375" style="124" customWidth="1"/>
    <col min="3337" max="3337" width="4.77734375" style="124" customWidth="1"/>
    <col min="3338" max="3338" width="7.33203125" style="124" customWidth="1"/>
    <col min="3339" max="3339" width="7.88671875" style="124" customWidth="1"/>
    <col min="3340" max="3340" width="6.77734375" style="124" customWidth="1"/>
    <col min="3341" max="3341" width="6" style="124" customWidth="1"/>
    <col min="3342" max="3343" width="6.5546875" style="124" customWidth="1"/>
    <col min="3344" max="3344" width="7.5546875" style="124" customWidth="1"/>
    <col min="3345" max="3345" width="9.88671875" style="124" customWidth="1"/>
    <col min="3346" max="3346" width="8.6640625" style="124" customWidth="1"/>
    <col min="3347" max="3586" width="7.77734375" style="124"/>
    <col min="3587" max="3587" width="4.77734375" style="124" customWidth="1"/>
    <col min="3588" max="3588" width="19.44140625" style="124" customWidth="1"/>
    <col min="3589" max="3589" width="9.6640625" style="124" customWidth="1"/>
    <col min="3590" max="3590" width="6.77734375" style="124" customWidth="1"/>
    <col min="3591" max="3591" width="6.21875" style="124" customWidth="1"/>
    <col min="3592" max="3592" width="7.77734375" style="124" customWidth="1"/>
    <col min="3593" max="3593" width="4.77734375" style="124" customWidth="1"/>
    <col min="3594" max="3594" width="7.33203125" style="124" customWidth="1"/>
    <col min="3595" max="3595" width="7.88671875" style="124" customWidth="1"/>
    <col min="3596" max="3596" width="6.77734375" style="124" customWidth="1"/>
    <col min="3597" max="3597" width="6" style="124" customWidth="1"/>
    <col min="3598" max="3599" width="6.5546875" style="124" customWidth="1"/>
    <col min="3600" max="3600" width="7.5546875" style="124" customWidth="1"/>
    <col min="3601" max="3601" width="9.88671875" style="124" customWidth="1"/>
    <col min="3602" max="3602" width="8.6640625" style="124" customWidth="1"/>
    <col min="3603" max="3842" width="7.77734375" style="124"/>
    <col min="3843" max="3843" width="4.77734375" style="124" customWidth="1"/>
    <col min="3844" max="3844" width="19.44140625" style="124" customWidth="1"/>
    <col min="3845" max="3845" width="9.6640625" style="124" customWidth="1"/>
    <col min="3846" max="3846" width="6.77734375" style="124" customWidth="1"/>
    <col min="3847" max="3847" width="6.21875" style="124" customWidth="1"/>
    <col min="3848" max="3848" width="7.77734375" style="124" customWidth="1"/>
    <col min="3849" max="3849" width="4.77734375" style="124" customWidth="1"/>
    <col min="3850" max="3850" width="7.33203125" style="124" customWidth="1"/>
    <col min="3851" max="3851" width="7.88671875" style="124" customWidth="1"/>
    <col min="3852" max="3852" width="6.77734375" style="124" customWidth="1"/>
    <col min="3853" max="3853" width="6" style="124" customWidth="1"/>
    <col min="3854" max="3855" width="6.5546875" style="124" customWidth="1"/>
    <col min="3856" max="3856" width="7.5546875" style="124" customWidth="1"/>
    <col min="3857" max="3857" width="9.88671875" style="124" customWidth="1"/>
    <col min="3858" max="3858" width="8.6640625" style="124" customWidth="1"/>
    <col min="3859" max="4098" width="7.77734375" style="124"/>
    <col min="4099" max="4099" width="4.77734375" style="124" customWidth="1"/>
    <col min="4100" max="4100" width="19.44140625" style="124" customWidth="1"/>
    <col min="4101" max="4101" width="9.6640625" style="124" customWidth="1"/>
    <col min="4102" max="4102" width="6.77734375" style="124" customWidth="1"/>
    <col min="4103" max="4103" width="6.21875" style="124" customWidth="1"/>
    <col min="4104" max="4104" width="7.77734375" style="124" customWidth="1"/>
    <col min="4105" max="4105" width="4.77734375" style="124" customWidth="1"/>
    <col min="4106" max="4106" width="7.33203125" style="124" customWidth="1"/>
    <col min="4107" max="4107" width="7.88671875" style="124" customWidth="1"/>
    <col min="4108" max="4108" width="6.77734375" style="124" customWidth="1"/>
    <col min="4109" max="4109" width="6" style="124" customWidth="1"/>
    <col min="4110" max="4111" width="6.5546875" style="124" customWidth="1"/>
    <col min="4112" max="4112" width="7.5546875" style="124" customWidth="1"/>
    <col min="4113" max="4113" width="9.88671875" style="124" customWidth="1"/>
    <col min="4114" max="4114" width="8.6640625" style="124" customWidth="1"/>
    <col min="4115" max="4354" width="7.77734375" style="124"/>
    <col min="4355" max="4355" width="4.77734375" style="124" customWidth="1"/>
    <col min="4356" max="4356" width="19.44140625" style="124" customWidth="1"/>
    <col min="4357" max="4357" width="9.6640625" style="124" customWidth="1"/>
    <col min="4358" max="4358" width="6.77734375" style="124" customWidth="1"/>
    <col min="4359" max="4359" width="6.21875" style="124" customWidth="1"/>
    <col min="4360" max="4360" width="7.77734375" style="124" customWidth="1"/>
    <col min="4361" max="4361" width="4.77734375" style="124" customWidth="1"/>
    <col min="4362" max="4362" width="7.33203125" style="124" customWidth="1"/>
    <col min="4363" max="4363" width="7.88671875" style="124" customWidth="1"/>
    <col min="4364" max="4364" width="6.77734375" style="124" customWidth="1"/>
    <col min="4365" max="4365" width="6" style="124" customWidth="1"/>
    <col min="4366" max="4367" width="6.5546875" style="124" customWidth="1"/>
    <col min="4368" max="4368" width="7.5546875" style="124" customWidth="1"/>
    <col min="4369" max="4369" width="9.88671875" style="124" customWidth="1"/>
    <col min="4370" max="4370" width="8.6640625" style="124" customWidth="1"/>
    <col min="4371" max="4610" width="7.77734375" style="124"/>
    <col min="4611" max="4611" width="4.77734375" style="124" customWidth="1"/>
    <col min="4612" max="4612" width="19.44140625" style="124" customWidth="1"/>
    <col min="4613" max="4613" width="9.6640625" style="124" customWidth="1"/>
    <col min="4614" max="4614" width="6.77734375" style="124" customWidth="1"/>
    <col min="4615" max="4615" width="6.21875" style="124" customWidth="1"/>
    <col min="4616" max="4616" width="7.77734375" style="124" customWidth="1"/>
    <col min="4617" max="4617" width="4.77734375" style="124" customWidth="1"/>
    <col min="4618" max="4618" width="7.33203125" style="124" customWidth="1"/>
    <col min="4619" max="4619" width="7.88671875" style="124" customWidth="1"/>
    <col min="4620" max="4620" width="6.77734375" style="124" customWidth="1"/>
    <col min="4621" max="4621" width="6" style="124" customWidth="1"/>
    <col min="4622" max="4623" width="6.5546875" style="124" customWidth="1"/>
    <col min="4624" max="4624" width="7.5546875" style="124" customWidth="1"/>
    <col min="4625" max="4625" width="9.88671875" style="124" customWidth="1"/>
    <col min="4626" max="4626" width="8.6640625" style="124" customWidth="1"/>
    <col min="4627" max="4866" width="7.77734375" style="124"/>
    <col min="4867" max="4867" width="4.77734375" style="124" customWidth="1"/>
    <col min="4868" max="4868" width="19.44140625" style="124" customWidth="1"/>
    <col min="4869" max="4869" width="9.6640625" style="124" customWidth="1"/>
    <col min="4870" max="4870" width="6.77734375" style="124" customWidth="1"/>
    <col min="4871" max="4871" width="6.21875" style="124" customWidth="1"/>
    <col min="4872" max="4872" width="7.77734375" style="124" customWidth="1"/>
    <col min="4873" max="4873" width="4.77734375" style="124" customWidth="1"/>
    <col min="4874" max="4874" width="7.33203125" style="124" customWidth="1"/>
    <col min="4875" max="4875" width="7.88671875" style="124" customWidth="1"/>
    <col min="4876" max="4876" width="6.77734375" style="124" customWidth="1"/>
    <col min="4877" max="4877" width="6" style="124" customWidth="1"/>
    <col min="4878" max="4879" width="6.5546875" style="124" customWidth="1"/>
    <col min="4880" max="4880" width="7.5546875" style="124" customWidth="1"/>
    <col min="4881" max="4881" width="9.88671875" style="124" customWidth="1"/>
    <col min="4882" max="4882" width="8.6640625" style="124" customWidth="1"/>
    <col min="4883" max="5122" width="7.77734375" style="124"/>
    <col min="5123" max="5123" width="4.77734375" style="124" customWidth="1"/>
    <col min="5124" max="5124" width="19.44140625" style="124" customWidth="1"/>
    <col min="5125" max="5125" width="9.6640625" style="124" customWidth="1"/>
    <col min="5126" max="5126" width="6.77734375" style="124" customWidth="1"/>
    <col min="5127" max="5127" width="6.21875" style="124" customWidth="1"/>
    <col min="5128" max="5128" width="7.77734375" style="124" customWidth="1"/>
    <col min="5129" max="5129" width="4.77734375" style="124" customWidth="1"/>
    <col min="5130" max="5130" width="7.33203125" style="124" customWidth="1"/>
    <col min="5131" max="5131" width="7.88671875" style="124" customWidth="1"/>
    <col min="5132" max="5132" width="6.77734375" style="124" customWidth="1"/>
    <col min="5133" max="5133" width="6" style="124" customWidth="1"/>
    <col min="5134" max="5135" width="6.5546875" style="124" customWidth="1"/>
    <col min="5136" max="5136" width="7.5546875" style="124" customWidth="1"/>
    <col min="5137" max="5137" width="9.88671875" style="124" customWidth="1"/>
    <col min="5138" max="5138" width="8.6640625" style="124" customWidth="1"/>
    <col min="5139" max="5378" width="7.77734375" style="124"/>
    <col min="5379" max="5379" width="4.77734375" style="124" customWidth="1"/>
    <col min="5380" max="5380" width="19.44140625" style="124" customWidth="1"/>
    <col min="5381" max="5381" width="9.6640625" style="124" customWidth="1"/>
    <col min="5382" max="5382" width="6.77734375" style="124" customWidth="1"/>
    <col min="5383" max="5383" width="6.21875" style="124" customWidth="1"/>
    <col min="5384" max="5384" width="7.77734375" style="124" customWidth="1"/>
    <col min="5385" max="5385" width="4.77734375" style="124" customWidth="1"/>
    <col min="5386" max="5386" width="7.33203125" style="124" customWidth="1"/>
    <col min="5387" max="5387" width="7.88671875" style="124" customWidth="1"/>
    <col min="5388" max="5388" width="6.77734375" style="124" customWidth="1"/>
    <col min="5389" max="5389" width="6" style="124" customWidth="1"/>
    <col min="5390" max="5391" width="6.5546875" style="124" customWidth="1"/>
    <col min="5392" max="5392" width="7.5546875" style="124" customWidth="1"/>
    <col min="5393" max="5393" width="9.88671875" style="124" customWidth="1"/>
    <col min="5394" max="5394" width="8.6640625" style="124" customWidth="1"/>
    <col min="5395" max="5634" width="7.77734375" style="124"/>
    <col min="5635" max="5635" width="4.77734375" style="124" customWidth="1"/>
    <col min="5636" max="5636" width="19.44140625" style="124" customWidth="1"/>
    <col min="5637" max="5637" width="9.6640625" style="124" customWidth="1"/>
    <col min="5638" max="5638" width="6.77734375" style="124" customWidth="1"/>
    <col min="5639" max="5639" width="6.21875" style="124" customWidth="1"/>
    <col min="5640" max="5640" width="7.77734375" style="124" customWidth="1"/>
    <col min="5641" max="5641" width="4.77734375" style="124" customWidth="1"/>
    <col min="5642" max="5642" width="7.33203125" style="124" customWidth="1"/>
    <col min="5643" max="5643" width="7.88671875" style="124" customWidth="1"/>
    <col min="5644" max="5644" width="6.77734375" style="124" customWidth="1"/>
    <col min="5645" max="5645" width="6" style="124" customWidth="1"/>
    <col min="5646" max="5647" width="6.5546875" style="124" customWidth="1"/>
    <col min="5648" max="5648" width="7.5546875" style="124" customWidth="1"/>
    <col min="5649" max="5649" width="9.88671875" style="124" customWidth="1"/>
    <col min="5650" max="5650" width="8.6640625" style="124" customWidth="1"/>
    <col min="5651" max="5890" width="7.77734375" style="124"/>
    <col min="5891" max="5891" width="4.77734375" style="124" customWidth="1"/>
    <col min="5892" max="5892" width="19.44140625" style="124" customWidth="1"/>
    <col min="5893" max="5893" width="9.6640625" style="124" customWidth="1"/>
    <col min="5894" max="5894" width="6.77734375" style="124" customWidth="1"/>
    <col min="5895" max="5895" width="6.21875" style="124" customWidth="1"/>
    <col min="5896" max="5896" width="7.77734375" style="124" customWidth="1"/>
    <col min="5897" max="5897" width="4.77734375" style="124" customWidth="1"/>
    <col min="5898" max="5898" width="7.33203125" style="124" customWidth="1"/>
    <col min="5899" max="5899" width="7.88671875" style="124" customWidth="1"/>
    <col min="5900" max="5900" width="6.77734375" style="124" customWidth="1"/>
    <col min="5901" max="5901" width="6" style="124" customWidth="1"/>
    <col min="5902" max="5903" width="6.5546875" style="124" customWidth="1"/>
    <col min="5904" max="5904" width="7.5546875" style="124" customWidth="1"/>
    <col min="5905" max="5905" width="9.88671875" style="124" customWidth="1"/>
    <col min="5906" max="5906" width="8.6640625" style="124" customWidth="1"/>
    <col min="5907" max="6146" width="7.77734375" style="124"/>
    <col min="6147" max="6147" width="4.77734375" style="124" customWidth="1"/>
    <col min="6148" max="6148" width="19.44140625" style="124" customWidth="1"/>
    <col min="6149" max="6149" width="9.6640625" style="124" customWidth="1"/>
    <col min="6150" max="6150" width="6.77734375" style="124" customWidth="1"/>
    <col min="6151" max="6151" width="6.21875" style="124" customWidth="1"/>
    <col min="6152" max="6152" width="7.77734375" style="124" customWidth="1"/>
    <col min="6153" max="6153" width="4.77734375" style="124" customWidth="1"/>
    <col min="6154" max="6154" width="7.33203125" style="124" customWidth="1"/>
    <col min="6155" max="6155" width="7.88671875" style="124" customWidth="1"/>
    <col min="6156" max="6156" width="6.77734375" style="124" customWidth="1"/>
    <col min="6157" max="6157" width="6" style="124" customWidth="1"/>
    <col min="6158" max="6159" width="6.5546875" style="124" customWidth="1"/>
    <col min="6160" max="6160" width="7.5546875" style="124" customWidth="1"/>
    <col min="6161" max="6161" width="9.88671875" style="124" customWidth="1"/>
    <col min="6162" max="6162" width="8.6640625" style="124" customWidth="1"/>
    <col min="6163" max="6402" width="7.77734375" style="124"/>
    <col min="6403" max="6403" width="4.77734375" style="124" customWidth="1"/>
    <col min="6404" max="6404" width="19.44140625" style="124" customWidth="1"/>
    <col min="6405" max="6405" width="9.6640625" style="124" customWidth="1"/>
    <col min="6406" max="6406" width="6.77734375" style="124" customWidth="1"/>
    <col min="6407" max="6407" width="6.21875" style="124" customWidth="1"/>
    <col min="6408" max="6408" width="7.77734375" style="124" customWidth="1"/>
    <col min="6409" max="6409" width="4.77734375" style="124" customWidth="1"/>
    <col min="6410" max="6410" width="7.33203125" style="124" customWidth="1"/>
    <col min="6411" max="6411" width="7.88671875" style="124" customWidth="1"/>
    <col min="6412" max="6412" width="6.77734375" style="124" customWidth="1"/>
    <col min="6413" max="6413" width="6" style="124" customWidth="1"/>
    <col min="6414" max="6415" width="6.5546875" style="124" customWidth="1"/>
    <col min="6416" max="6416" width="7.5546875" style="124" customWidth="1"/>
    <col min="6417" max="6417" width="9.88671875" style="124" customWidth="1"/>
    <col min="6418" max="6418" width="8.6640625" style="124" customWidth="1"/>
    <col min="6419" max="6658" width="7.77734375" style="124"/>
    <col min="6659" max="6659" width="4.77734375" style="124" customWidth="1"/>
    <col min="6660" max="6660" width="19.44140625" style="124" customWidth="1"/>
    <col min="6661" max="6661" width="9.6640625" style="124" customWidth="1"/>
    <col min="6662" max="6662" width="6.77734375" style="124" customWidth="1"/>
    <col min="6663" max="6663" width="6.21875" style="124" customWidth="1"/>
    <col min="6664" max="6664" width="7.77734375" style="124" customWidth="1"/>
    <col min="6665" max="6665" width="4.77734375" style="124" customWidth="1"/>
    <col min="6666" max="6666" width="7.33203125" style="124" customWidth="1"/>
    <col min="6667" max="6667" width="7.88671875" style="124" customWidth="1"/>
    <col min="6668" max="6668" width="6.77734375" style="124" customWidth="1"/>
    <col min="6669" max="6669" width="6" style="124" customWidth="1"/>
    <col min="6670" max="6671" width="6.5546875" style="124" customWidth="1"/>
    <col min="6672" max="6672" width="7.5546875" style="124" customWidth="1"/>
    <col min="6673" max="6673" width="9.88671875" style="124" customWidth="1"/>
    <col min="6674" max="6674" width="8.6640625" style="124" customWidth="1"/>
    <col min="6675" max="6914" width="7.77734375" style="124"/>
    <col min="6915" max="6915" width="4.77734375" style="124" customWidth="1"/>
    <col min="6916" max="6916" width="19.44140625" style="124" customWidth="1"/>
    <col min="6917" max="6917" width="9.6640625" style="124" customWidth="1"/>
    <col min="6918" max="6918" width="6.77734375" style="124" customWidth="1"/>
    <col min="6919" max="6919" width="6.21875" style="124" customWidth="1"/>
    <col min="6920" max="6920" width="7.77734375" style="124" customWidth="1"/>
    <col min="6921" max="6921" width="4.77734375" style="124" customWidth="1"/>
    <col min="6922" max="6922" width="7.33203125" style="124" customWidth="1"/>
    <col min="6923" max="6923" width="7.88671875" style="124" customWidth="1"/>
    <col min="6924" max="6924" width="6.77734375" style="124" customWidth="1"/>
    <col min="6925" max="6925" width="6" style="124" customWidth="1"/>
    <col min="6926" max="6927" width="6.5546875" style="124" customWidth="1"/>
    <col min="6928" max="6928" width="7.5546875" style="124" customWidth="1"/>
    <col min="6929" max="6929" width="9.88671875" style="124" customWidth="1"/>
    <col min="6930" max="6930" width="8.6640625" style="124" customWidth="1"/>
    <col min="6931" max="7170" width="7.77734375" style="124"/>
    <col min="7171" max="7171" width="4.77734375" style="124" customWidth="1"/>
    <col min="7172" max="7172" width="19.44140625" style="124" customWidth="1"/>
    <col min="7173" max="7173" width="9.6640625" style="124" customWidth="1"/>
    <col min="7174" max="7174" width="6.77734375" style="124" customWidth="1"/>
    <col min="7175" max="7175" width="6.21875" style="124" customWidth="1"/>
    <col min="7176" max="7176" width="7.77734375" style="124" customWidth="1"/>
    <col min="7177" max="7177" width="4.77734375" style="124" customWidth="1"/>
    <col min="7178" max="7178" width="7.33203125" style="124" customWidth="1"/>
    <col min="7179" max="7179" width="7.88671875" style="124" customWidth="1"/>
    <col min="7180" max="7180" width="6.77734375" style="124" customWidth="1"/>
    <col min="7181" max="7181" width="6" style="124" customWidth="1"/>
    <col min="7182" max="7183" width="6.5546875" style="124" customWidth="1"/>
    <col min="7184" max="7184" width="7.5546875" style="124" customWidth="1"/>
    <col min="7185" max="7185" width="9.88671875" style="124" customWidth="1"/>
    <col min="7186" max="7186" width="8.6640625" style="124" customWidth="1"/>
    <col min="7187" max="7426" width="7.77734375" style="124"/>
    <col min="7427" max="7427" width="4.77734375" style="124" customWidth="1"/>
    <col min="7428" max="7428" width="19.44140625" style="124" customWidth="1"/>
    <col min="7429" max="7429" width="9.6640625" style="124" customWidth="1"/>
    <col min="7430" max="7430" width="6.77734375" style="124" customWidth="1"/>
    <col min="7431" max="7431" width="6.21875" style="124" customWidth="1"/>
    <col min="7432" max="7432" width="7.77734375" style="124" customWidth="1"/>
    <col min="7433" max="7433" width="4.77734375" style="124" customWidth="1"/>
    <col min="7434" max="7434" width="7.33203125" style="124" customWidth="1"/>
    <col min="7435" max="7435" width="7.88671875" style="124" customWidth="1"/>
    <col min="7436" max="7436" width="6.77734375" style="124" customWidth="1"/>
    <col min="7437" max="7437" width="6" style="124" customWidth="1"/>
    <col min="7438" max="7439" width="6.5546875" style="124" customWidth="1"/>
    <col min="7440" max="7440" width="7.5546875" style="124" customWidth="1"/>
    <col min="7441" max="7441" width="9.88671875" style="124" customWidth="1"/>
    <col min="7442" max="7442" width="8.6640625" style="124" customWidth="1"/>
    <col min="7443" max="7682" width="7.77734375" style="124"/>
    <col min="7683" max="7683" width="4.77734375" style="124" customWidth="1"/>
    <col min="7684" max="7684" width="19.44140625" style="124" customWidth="1"/>
    <col min="7685" max="7685" width="9.6640625" style="124" customWidth="1"/>
    <col min="7686" max="7686" width="6.77734375" style="124" customWidth="1"/>
    <col min="7687" max="7687" width="6.21875" style="124" customWidth="1"/>
    <col min="7688" max="7688" width="7.77734375" style="124" customWidth="1"/>
    <col min="7689" max="7689" width="4.77734375" style="124" customWidth="1"/>
    <col min="7690" max="7690" width="7.33203125" style="124" customWidth="1"/>
    <col min="7691" max="7691" width="7.88671875" style="124" customWidth="1"/>
    <col min="7692" max="7692" width="6.77734375" style="124" customWidth="1"/>
    <col min="7693" max="7693" width="6" style="124" customWidth="1"/>
    <col min="7694" max="7695" width="6.5546875" style="124" customWidth="1"/>
    <col min="7696" max="7696" width="7.5546875" style="124" customWidth="1"/>
    <col min="7697" max="7697" width="9.88671875" style="124" customWidth="1"/>
    <col min="7698" max="7698" width="8.6640625" style="124" customWidth="1"/>
    <col min="7699" max="7938" width="7.77734375" style="124"/>
    <col min="7939" max="7939" width="4.77734375" style="124" customWidth="1"/>
    <col min="7940" max="7940" width="19.44140625" style="124" customWidth="1"/>
    <col min="7941" max="7941" width="9.6640625" style="124" customWidth="1"/>
    <col min="7942" max="7942" width="6.77734375" style="124" customWidth="1"/>
    <col min="7943" max="7943" width="6.21875" style="124" customWidth="1"/>
    <col min="7944" max="7944" width="7.77734375" style="124" customWidth="1"/>
    <col min="7945" max="7945" width="4.77734375" style="124" customWidth="1"/>
    <col min="7946" max="7946" width="7.33203125" style="124" customWidth="1"/>
    <col min="7947" max="7947" width="7.88671875" style="124" customWidth="1"/>
    <col min="7948" max="7948" width="6.77734375" style="124" customWidth="1"/>
    <col min="7949" max="7949" width="6" style="124" customWidth="1"/>
    <col min="7950" max="7951" width="6.5546875" style="124" customWidth="1"/>
    <col min="7952" max="7952" width="7.5546875" style="124" customWidth="1"/>
    <col min="7953" max="7953" width="9.88671875" style="124" customWidth="1"/>
    <col min="7954" max="7954" width="8.6640625" style="124" customWidth="1"/>
    <col min="7955" max="8194" width="7.77734375" style="124"/>
    <col min="8195" max="8195" width="4.77734375" style="124" customWidth="1"/>
    <col min="8196" max="8196" width="19.44140625" style="124" customWidth="1"/>
    <col min="8197" max="8197" width="9.6640625" style="124" customWidth="1"/>
    <col min="8198" max="8198" width="6.77734375" style="124" customWidth="1"/>
    <col min="8199" max="8199" width="6.21875" style="124" customWidth="1"/>
    <col min="8200" max="8200" width="7.77734375" style="124" customWidth="1"/>
    <col min="8201" max="8201" width="4.77734375" style="124" customWidth="1"/>
    <col min="8202" max="8202" width="7.33203125" style="124" customWidth="1"/>
    <col min="8203" max="8203" width="7.88671875" style="124" customWidth="1"/>
    <col min="8204" max="8204" width="6.77734375" style="124" customWidth="1"/>
    <col min="8205" max="8205" width="6" style="124" customWidth="1"/>
    <col min="8206" max="8207" width="6.5546875" style="124" customWidth="1"/>
    <col min="8208" max="8208" width="7.5546875" style="124" customWidth="1"/>
    <col min="8209" max="8209" width="9.88671875" style="124" customWidth="1"/>
    <col min="8210" max="8210" width="8.6640625" style="124" customWidth="1"/>
    <col min="8211" max="8450" width="7.77734375" style="124"/>
    <col min="8451" max="8451" width="4.77734375" style="124" customWidth="1"/>
    <col min="8452" max="8452" width="19.44140625" style="124" customWidth="1"/>
    <col min="8453" max="8453" width="9.6640625" style="124" customWidth="1"/>
    <col min="8454" max="8454" width="6.77734375" style="124" customWidth="1"/>
    <col min="8455" max="8455" width="6.21875" style="124" customWidth="1"/>
    <col min="8456" max="8456" width="7.77734375" style="124" customWidth="1"/>
    <col min="8457" max="8457" width="4.77734375" style="124" customWidth="1"/>
    <col min="8458" max="8458" width="7.33203125" style="124" customWidth="1"/>
    <col min="8459" max="8459" width="7.88671875" style="124" customWidth="1"/>
    <col min="8460" max="8460" width="6.77734375" style="124" customWidth="1"/>
    <col min="8461" max="8461" width="6" style="124" customWidth="1"/>
    <col min="8462" max="8463" width="6.5546875" style="124" customWidth="1"/>
    <col min="8464" max="8464" width="7.5546875" style="124" customWidth="1"/>
    <col min="8465" max="8465" width="9.88671875" style="124" customWidth="1"/>
    <col min="8466" max="8466" width="8.6640625" style="124" customWidth="1"/>
    <col min="8467" max="8706" width="7.77734375" style="124"/>
    <col min="8707" max="8707" width="4.77734375" style="124" customWidth="1"/>
    <col min="8708" max="8708" width="19.44140625" style="124" customWidth="1"/>
    <col min="8709" max="8709" width="9.6640625" style="124" customWidth="1"/>
    <col min="8710" max="8710" width="6.77734375" style="124" customWidth="1"/>
    <col min="8711" max="8711" width="6.21875" style="124" customWidth="1"/>
    <col min="8712" max="8712" width="7.77734375" style="124" customWidth="1"/>
    <col min="8713" max="8713" width="4.77734375" style="124" customWidth="1"/>
    <col min="8714" max="8714" width="7.33203125" style="124" customWidth="1"/>
    <col min="8715" max="8715" width="7.88671875" style="124" customWidth="1"/>
    <col min="8716" max="8716" width="6.77734375" style="124" customWidth="1"/>
    <col min="8717" max="8717" width="6" style="124" customWidth="1"/>
    <col min="8718" max="8719" width="6.5546875" style="124" customWidth="1"/>
    <col min="8720" max="8720" width="7.5546875" style="124" customWidth="1"/>
    <col min="8721" max="8721" width="9.88671875" style="124" customWidth="1"/>
    <col min="8722" max="8722" width="8.6640625" style="124" customWidth="1"/>
    <col min="8723" max="8962" width="7.77734375" style="124"/>
    <col min="8963" max="8963" width="4.77734375" style="124" customWidth="1"/>
    <col min="8964" max="8964" width="19.44140625" style="124" customWidth="1"/>
    <col min="8965" max="8965" width="9.6640625" style="124" customWidth="1"/>
    <col min="8966" max="8966" width="6.77734375" style="124" customWidth="1"/>
    <col min="8967" max="8967" width="6.21875" style="124" customWidth="1"/>
    <col min="8968" max="8968" width="7.77734375" style="124" customWidth="1"/>
    <col min="8969" max="8969" width="4.77734375" style="124" customWidth="1"/>
    <col min="8970" max="8970" width="7.33203125" style="124" customWidth="1"/>
    <col min="8971" max="8971" width="7.88671875" style="124" customWidth="1"/>
    <col min="8972" max="8972" width="6.77734375" style="124" customWidth="1"/>
    <col min="8973" max="8973" width="6" style="124" customWidth="1"/>
    <col min="8974" max="8975" width="6.5546875" style="124" customWidth="1"/>
    <col min="8976" max="8976" width="7.5546875" style="124" customWidth="1"/>
    <col min="8977" max="8977" width="9.88671875" style="124" customWidth="1"/>
    <col min="8978" max="8978" width="8.6640625" style="124" customWidth="1"/>
    <col min="8979" max="9218" width="7.77734375" style="124"/>
    <col min="9219" max="9219" width="4.77734375" style="124" customWidth="1"/>
    <col min="9220" max="9220" width="19.44140625" style="124" customWidth="1"/>
    <col min="9221" max="9221" width="9.6640625" style="124" customWidth="1"/>
    <col min="9222" max="9222" width="6.77734375" style="124" customWidth="1"/>
    <col min="9223" max="9223" width="6.21875" style="124" customWidth="1"/>
    <col min="9224" max="9224" width="7.77734375" style="124" customWidth="1"/>
    <col min="9225" max="9225" width="4.77734375" style="124" customWidth="1"/>
    <col min="9226" max="9226" width="7.33203125" style="124" customWidth="1"/>
    <col min="9227" max="9227" width="7.88671875" style="124" customWidth="1"/>
    <col min="9228" max="9228" width="6.77734375" style="124" customWidth="1"/>
    <col min="9229" max="9229" width="6" style="124" customWidth="1"/>
    <col min="9230" max="9231" width="6.5546875" style="124" customWidth="1"/>
    <col min="9232" max="9232" width="7.5546875" style="124" customWidth="1"/>
    <col min="9233" max="9233" width="9.88671875" style="124" customWidth="1"/>
    <col min="9234" max="9234" width="8.6640625" style="124" customWidth="1"/>
    <col min="9235" max="9474" width="7.77734375" style="124"/>
    <col min="9475" max="9475" width="4.77734375" style="124" customWidth="1"/>
    <col min="9476" max="9476" width="19.44140625" style="124" customWidth="1"/>
    <col min="9477" max="9477" width="9.6640625" style="124" customWidth="1"/>
    <col min="9478" max="9478" width="6.77734375" style="124" customWidth="1"/>
    <col min="9479" max="9479" width="6.21875" style="124" customWidth="1"/>
    <col min="9480" max="9480" width="7.77734375" style="124" customWidth="1"/>
    <col min="9481" max="9481" width="4.77734375" style="124" customWidth="1"/>
    <col min="9482" max="9482" width="7.33203125" style="124" customWidth="1"/>
    <col min="9483" max="9483" width="7.88671875" style="124" customWidth="1"/>
    <col min="9484" max="9484" width="6.77734375" style="124" customWidth="1"/>
    <col min="9485" max="9485" width="6" style="124" customWidth="1"/>
    <col min="9486" max="9487" width="6.5546875" style="124" customWidth="1"/>
    <col min="9488" max="9488" width="7.5546875" style="124" customWidth="1"/>
    <col min="9489" max="9489" width="9.88671875" style="124" customWidth="1"/>
    <col min="9490" max="9490" width="8.6640625" style="124" customWidth="1"/>
    <col min="9491" max="9730" width="7.77734375" style="124"/>
    <col min="9731" max="9731" width="4.77734375" style="124" customWidth="1"/>
    <col min="9732" max="9732" width="19.44140625" style="124" customWidth="1"/>
    <col min="9733" max="9733" width="9.6640625" style="124" customWidth="1"/>
    <col min="9734" max="9734" width="6.77734375" style="124" customWidth="1"/>
    <col min="9735" max="9735" width="6.21875" style="124" customWidth="1"/>
    <col min="9736" max="9736" width="7.77734375" style="124" customWidth="1"/>
    <col min="9737" max="9737" width="4.77734375" style="124" customWidth="1"/>
    <col min="9738" max="9738" width="7.33203125" style="124" customWidth="1"/>
    <col min="9739" max="9739" width="7.88671875" style="124" customWidth="1"/>
    <col min="9740" max="9740" width="6.77734375" style="124" customWidth="1"/>
    <col min="9741" max="9741" width="6" style="124" customWidth="1"/>
    <col min="9742" max="9743" width="6.5546875" style="124" customWidth="1"/>
    <col min="9744" max="9744" width="7.5546875" style="124" customWidth="1"/>
    <col min="9745" max="9745" width="9.88671875" style="124" customWidth="1"/>
    <col min="9746" max="9746" width="8.6640625" style="124" customWidth="1"/>
    <col min="9747" max="9986" width="7.77734375" style="124"/>
    <col min="9987" max="9987" width="4.77734375" style="124" customWidth="1"/>
    <col min="9988" max="9988" width="19.44140625" style="124" customWidth="1"/>
    <col min="9989" max="9989" width="9.6640625" style="124" customWidth="1"/>
    <col min="9990" max="9990" width="6.77734375" style="124" customWidth="1"/>
    <col min="9991" max="9991" width="6.21875" style="124" customWidth="1"/>
    <col min="9992" max="9992" width="7.77734375" style="124" customWidth="1"/>
    <col min="9993" max="9993" width="4.77734375" style="124" customWidth="1"/>
    <col min="9994" max="9994" width="7.33203125" style="124" customWidth="1"/>
    <col min="9995" max="9995" width="7.88671875" style="124" customWidth="1"/>
    <col min="9996" max="9996" width="6.77734375" style="124" customWidth="1"/>
    <col min="9997" max="9997" width="6" style="124" customWidth="1"/>
    <col min="9998" max="9999" width="6.5546875" style="124" customWidth="1"/>
    <col min="10000" max="10000" width="7.5546875" style="124" customWidth="1"/>
    <col min="10001" max="10001" width="9.88671875" style="124" customWidth="1"/>
    <col min="10002" max="10002" width="8.6640625" style="124" customWidth="1"/>
    <col min="10003" max="10242" width="7.77734375" style="124"/>
    <col min="10243" max="10243" width="4.77734375" style="124" customWidth="1"/>
    <col min="10244" max="10244" width="19.44140625" style="124" customWidth="1"/>
    <col min="10245" max="10245" width="9.6640625" style="124" customWidth="1"/>
    <col min="10246" max="10246" width="6.77734375" style="124" customWidth="1"/>
    <col min="10247" max="10247" width="6.21875" style="124" customWidth="1"/>
    <col min="10248" max="10248" width="7.77734375" style="124" customWidth="1"/>
    <col min="10249" max="10249" width="4.77734375" style="124" customWidth="1"/>
    <col min="10250" max="10250" width="7.33203125" style="124" customWidth="1"/>
    <col min="10251" max="10251" width="7.88671875" style="124" customWidth="1"/>
    <col min="10252" max="10252" width="6.77734375" style="124" customWidth="1"/>
    <col min="10253" max="10253" width="6" style="124" customWidth="1"/>
    <col min="10254" max="10255" width="6.5546875" style="124" customWidth="1"/>
    <col min="10256" max="10256" width="7.5546875" style="124" customWidth="1"/>
    <col min="10257" max="10257" width="9.88671875" style="124" customWidth="1"/>
    <col min="10258" max="10258" width="8.6640625" style="124" customWidth="1"/>
    <col min="10259" max="10498" width="7.77734375" style="124"/>
    <col min="10499" max="10499" width="4.77734375" style="124" customWidth="1"/>
    <col min="10500" max="10500" width="19.44140625" style="124" customWidth="1"/>
    <col min="10501" max="10501" width="9.6640625" style="124" customWidth="1"/>
    <col min="10502" max="10502" width="6.77734375" style="124" customWidth="1"/>
    <col min="10503" max="10503" width="6.21875" style="124" customWidth="1"/>
    <col min="10504" max="10504" width="7.77734375" style="124" customWidth="1"/>
    <col min="10505" max="10505" width="4.77734375" style="124" customWidth="1"/>
    <col min="10506" max="10506" width="7.33203125" style="124" customWidth="1"/>
    <col min="10507" max="10507" width="7.88671875" style="124" customWidth="1"/>
    <col min="10508" max="10508" width="6.77734375" style="124" customWidth="1"/>
    <col min="10509" max="10509" width="6" style="124" customWidth="1"/>
    <col min="10510" max="10511" width="6.5546875" style="124" customWidth="1"/>
    <col min="10512" max="10512" width="7.5546875" style="124" customWidth="1"/>
    <col min="10513" max="10513" width="9.88671875" style="124" customWidth="1"/>
    <col min="10514" max="10514" width="8.6640625" style="124" customWidth="1"/>
    <col min="10515" max="10754" width="7.77734375" style="124"/>
    <col min="10755" max="10755" width="4.77734375" style="124" customWidth="1"/>
    <col min="10756" max="10756" width="19.44140625" style="124" customWidth="1"/>
    <col min="10757" max="10757" width="9.6640625" style="124" customWidth="1"/>
    <col min="10758" max="10758" width="6.77734375" style="124" customWidth="1"/>
    <col min="10759" max="10759" width="6.21875" style="124" customWidth="1"/>
    <col min="10760" max="10760" width="7.77734375" style="124" customWidth="1"/>
    <col min="10761" max="10761" width="4.77734375" style="124" customWidth="1"/>
    <col min="10762" max="10762" width="7.33203125" style="124" customWidth="1"/>
    <col min="10763" max="10763" width="7.88671875" style="124" customWidth="1"/>
    <col min="10764" max="10764" width="6.77734375" style="124" customWidth="1"/>
    <col min="10765" max="10765" width="6" style="124" customWidth="1"/>
    <col min="10766" max="10767" width="6.5546875" style="124" customWidth="1"/>
    <col min="10768" max="10768" width="7.5546875" style="124" customWidth="1"/>
    <col min="10769" max="10769" width="9.88671875" style="124" customWidth="1"/>
    <col min="10770" max="10770" width="8.6640625" style="124" customWidth="1"/>
    <col min="10771" max="11010" width="7.77734375" style="124"/>
    <col min="11011" max="11011" width="4.77734375" style="124" customWidth="1"/>
    <col min="11012" max="11012" width="19.44140625" style="124" customWidth="1"/>
    <col min="11013" max="11013" width="9.6640625" style="124" customWidth="1"/>
    <col min="11014" max="11014" width="6.77734375" style="124" customWidth="1"/>
    <col min="11015" max="11015" width="6.21875" style="124" customWidth="1"/>
    <col min="11016" max="11016" width="7.77734375" style="124" customWidth="1"/>
    <col min="11017" max="11017" width="4.77734375" style="124" customWidth="1"/>
    <col min="11018" max="11018" width="7.33203125" style="124" customWidth="1"/>
    <col min="11019" max="11019" width="7.88671875" style="124" customWidth="1"/>
    <col min="11020" max="11020" width="6.77734375" style="124" customWidth="1"/>
    <col min="11021" max="11021" width="6" style="124" customWidth="1"/>
    <col min="11022" max="11023" width="6.5546875" style="124" customWidth="1"/>
    <col min="11024" max="11024" width="7.5546875" style="124" customWidth="1"/>
    <col min="11025" max="11025" width="9.88671875" style="124" customWidth="1"/>
    <col min="11026" max="11026" width="8.6640625" style="124" customWidth="1"/>
    <col min="11027" max="11266" width="7.77734375" style="124"/>
    <col min="11267" max="11267" width="4.77734375" style="124" customWidth="1"/>
    <col min="11268" max="11268" width="19.44140625" style="124" customWidth="1"/>
    <col min="11269" max="11269" width="9.6640625" style="124" customWidth="1"/>
    <col min="11270" max="11270" width="6.77734375" style="124" customWidth="1"/>
    <col min="11271" max="11271" width="6.21875" style="124" customWidth="1"/>
    <col min="11272" max="11272" width="7.77734375" style="124" customWidth="1"/>
    <col min="11273" max="11273" width="4.77734375" style="124" customWidth="1"/>
    <col min="11274" max="11274" width="7.33203125" style="124" customWidth="1"/>
    <col min="11275" max="11275" width="7.88671875" style="124" customWidth="1"/>
    <col min="11276" max="11276" width="6.77734375" style="124" customWidth="1"/>
    <col min="11277" max="11277" width="6" style="124" customWidth="1"/>
    <col min="11278" max="11279" width="6.5546875" style="124" customWidth="1"/>
    <col min="11280" max="11280" width="7.5546875" style="124" customWidth="1"/>
    <col min="11281" max="11281" width="9.88671875" style="124" customWidth="1"/>
    <col min="11282" max="11282" width="8.6640625" style="124" customWidth="1"/>
    <col min="11283" max="11522" width="7.77734375" style="124"/>
    <col min="11523" max="11523" width="4.77734375" style="124" customWidth="1"/>
    <col min="11524" max="11524" width="19.44140625" style="124" customWidth="1"/>
    <col min="11525" max="11525" width="9.6640625" style="124" customWidth="1"/>
    <col min="11526" max="11526" width="6.77734375" style="124" customWidth="1"/>
    <col min="11527" max="11527" width="6.21875" style="124" customWidth="1"/>
    <col min="11528" max="11528" width="7.77734375" style="124" customWidth="1"/>
    <col min="11529" max="11529" width="4.77734375" style="124" customWidth="1"/>
    <col min="11530" max="11530" width="7.33203125" style="124" customWidth="1"/>
    <col min="11531" max="11531" width="7.88671875" style="124" customWidth="1"/>
    <col min="11532" max="11532" width="6.77734375" style="124" customWidth="1"/>
    <col min="11533" max="11533" width="6" style="124" customWidth="1"/>
    <col min="11534" max="11535" width="6.5546875" style="124" customWidth="1"/>
    <col min="11536" max="11536" width="7.5546875" style="124" customWidth="1"/>
    <col min="11537" max="11537" width="9.88671875" style="124" customWidth="1"/>
    <col min="11538" max="11538" width="8.6640625" style="124" customWidth="1"/>
    <col min="11539" max="11778" width="7.77734375" style="124"/>
    <col min="11779" max="11779" width="4.77734375" style="124" customWidth="1"/>
    <col min="11780" max="11780" width="19.44140625" style="124" customWidth="1"/>
    <col min="11781" max="11781" width="9.6640625" style="124" customWidth="1"/>
    <col min="11782" max="11782" width="6.77734375" style="124" customWidth="1"/>
    <col min="11783" max="11783" width="6.21875" style="124" customWidth="1"/>
    <col min="11784" max="11784" width="7.77734375" style="124" customWidth="1"/>
    <col min="11785" max="11785" width="4.77734375" style="124" customWidth="1"/>
    <col min="11786" max="11786" width="7.33203125" style="124" customWidth="1"/>
    <col min="11787" max="11787" width="7.88671875" style="124" customWidth="1"/>
    <col min="11788" max="11788" width="6.77734375" style="124" customWidth="1"/>
    <col min="11789" max="11789" width="6" style="124" customWidth="1"/>
    <col min="11790" max="11791" width="6.5546875" style="124" customWidth="1"/>
    <col min="11792" max="11792" width="7.5546875" style="124" customWidth="1"/>
    <col min="11793" max="11793" width="9.88671875" style="124" customWidth="1"/>
    <col min="11794" max="11794" width="8.6640625" style="124" customWidth="1"/>
    <col min="11795" max="12034" width="7.77734375" style="124"/>
    <col min="12035" max="12035" width="4.77734375" style="124" customWidth="1"/>
    <col min="12036" max="12036" width="19.44140625" style="124" customWidth="1"/>
    <col min="12037" max="12037" width="9.6640625" style="124" customWidth="1"/>
    <col min="12038" max="12038" width="6.77734375" style="124" customWidth="1"/>
    <col min="12039" max="12039" width="6.21875" style="124" customWidth="1"/>
    <col min="12040" max="12040" width="7.77734375" style="124" customWidth="1"/>
    <col min="12041" max="12041" width="4.77734375" style="124" customWidth="1"/>
    <col min="12042" max="12042" width="7.33203125" style="124" customWidth="1"/>
    <col min="12043" max="12043" width="7.88671875" style="124" customWidth="1"/>
    <col min="12044" max="12044" width="6.77734375" style="124" customWidth="1"/>
    <col min="12045" max="12045" width="6" style="124" customWidth="1"/>
    <col min="12046" max="12047" width="6.5546875" style="124" customWidth="1"/>
    <col min="12048" max="12048" width="7.5546875" style="124" customWidth="1"/>
    <col min="12049" max="12049" width="9.88671875" style="124" customWidth="1"/>
    <col min="12050" max="12050" width="8.6640625" style="124" customWidth="1"/>
    <col min="12051" max="12290" width="7.77734375" style="124"/>
    <col min="12291" max="12291" width="4.77734375" style="124" customWidth="1"/>
    <col min="12292" max="12292" width="19.44140625" style="124" customWidth="1"/>
    <col min="12293" max="12293" width="9.6640625" style="124" customWidth="1"/>
    <col min="12294" max="12294" width="6.77734375" style="124" customWidth="1"/>
    <col min="12295" max="12295" width="6.21875" style="124" customWidth="1"/>
    <col min="12296" max="12296" width="7.77734375" style="124" customWidth="1"/>
    <col min="12297" max="12297" width="4.77734375" style="124" customWidth="1"/>
    <col min="12298" max="12298" width="7.33203125" style="124" customWidth="1"/>
    <col min="12299" max="12299" width="7.88671875" style="124" customWidth="1"/>
    <col min="12300" max="12300" width="6.77734375" style="124" customWidth="1"/>
    <col min="12301" max="12301" width="6" style="124" customWidth="1"/>
    <col min="12302" max="12303" width="6.5546875" style="124" customWidth="1"/>
    <col min="12304" max="12304" width="7.5546875" style="124" customWidth="1"/>
    <col min="12305" max="12305" width="9.88671875" style="124" customWidth="1"/>
    <col min="12306" max="12306" width="8.6640625" style="124" customWidth="1"/>
    <col min="12307" max="12546" width="7.77734375" style="124"/>
    <col min="12547" max="12547" width="4.77734375" style="124" customWidth="1"/>
    <col min="12548" max="12548" width="19.44140625" style="124" customWidth="1"/>
    <col min="12549" max="12549" width="9.6640625" style="124" customWidth="1"/>
    <col min="12550" max="12550" width="6.77734375" style="124" customWidth="1"/>
    <col min="12551" max="12551" width="6.21875" style="124" customWidth="1"/>
    <col min="12552" max="12552" width="7.77734375" style="124" customWidth="1"/>
    <col min="12553" max="12553" width="4.77734375" style="124" customWidth="1"/>
    <col min="12554" max="12554" width="7.33203125" style="124" customWidth="1"/>
    <col min="12555" max="12555" width="7.88671875" style="124" customWidth="1"/>
    <col min="12556" max="12556" width="6.77734375" style="124" customWidth="1"/>
    <col min="12557" max="12557" width="6" style="124" customWidth="1"/>
    <col min="12558" max="12559" width="6.5546875" style="124" customWidth="1"/>
    <col min="12560" max="12560" width="7.5546875" style="124" customWidth="1"/>
    <col min="12561" max="12561" width="9.88671875" style="124" customWidth="1"/>
    <col min="12562" max="12562" width="8.6640625" style="124" customWidth="1"/>
    <col min="12563" max="12802" width="7.77734375" style="124"/>
    <col min="12803" max="12803" width="4.77734375" style="124" customWidth="1"/>
    <col min="12804" max="12804" width="19.44140625" style="124" customWidth="1"/>
    <col min="12805" max="12805" width="9.6640625" style="124" customWidth="1"/>
    <col min="12806" max="12806" width="6.77734375" style="124" customWidth="1"/>
    <col min="12807" max="12807" width="6.21875" style="124" customWidth="1"/>
    <col min="12808" max="12808" width="7.77734375" style="124" customWidth="1"/>
    <col min="12809" max="12809" width="4.77734375" style="124" customWidth="1"/>
    <col min="12810" max="12810" width="7.33203125" style="124" customWidth="1"/>
    <col min="12811" max="12811" width="7.88671875" style="124" customWidth="1"/>
    <col min="12812" max="12812" width="6.77734375" style="124" customWidth="1"/>
    <col min="12813" max="12813" width="6" style="124" customWidth="1"/>
    <col min="12814" max="12815" width="6.5546875" style="124" customWidth="1"/>
    <col min="12816" max="12816" width="7.5546875" style="124" customWidth="1"/>
    <col min="12817" max="12817" width="9.88671875" style="124" customWidth="1"/>
    <col min="12818" max="12818" width="8.6640625" style="124" customWidth="1"/>
    <col min="12819" max="13058" width="7.77734375" style="124"/>
    <col min="13059" max="13059" width="4.77734375" style="124" customWidth="1"/>
    <col min="13060" max="13060" width="19.44140625" style="124" customWidth="1"/>
    <col min="13061" max="13061" width="9.6640625" style="124" customWidth="1"/>
    <col min="13062" max="13062" width="6.77734375" style="124" customWidth="1"/>
    <col min="13063" max="13063" width="6.21875" style="124" customWidth="1"/>
    <col min="13064" max="13064" width="7.77734375" style="124" customWidth="1"/>
    <col min="13065" max="13065" width="4.77734375" style="124" customWidth="1"/>
    <col min="13066" max="13066" width="7.33203125" style="124" customWidth="1"/>
    <col min="13067" max="13067" width="7.88671875" style="124" customWidth="1"/>
    <col min="13068" max="13068" width="6.77734375" style="124" customWidth="1"/>
    <col min="13069" max="13069" width="6" style="124" customWidth="1"/>
    <col min="13070" max="13071" width="6.5546875" style="124" customWidth="1"/>
    <col min="13072" max="13072" width="7.5546875" style="124" customWidth="1"/>
    <col min="13073" max="13073" width="9.88671875" style="124" customWidth="1"/>
    <col min="13074" max="13074" width="8.6640625" style="124" customWidth="1"/>
    <col min="13075" max="13314" width="7.77734375" style="124"/>
    <col min="13315" max="13315" width="4.77734375" style="124" customWidth="1"/>
    <col min="13316" max="13316" width="19.44140625" style="124" customWidth="1"/>
    <col min="13317" max="13317" width="9.6640625" style="124" customWidth="1"/>
    <col min="13318" max="13318" width="6.77734375" style="124" customWidth="1"/>
    <col min="13319" max="13319" width="6.21875" style="124" customWidth="1"/>
    <col min="13320" max="13320" width="7.77734375" style="124" customWidth="1"/>
    <col min="13321" max="13321" width="4.77734375" style="124" customWidth="1"/>
    <col min="13322" max="13322" width="7.33203125" style="124" customWidth="1"/>
    <col min="13323" max="13323" width="7.88671875" style="124" customWidth="1"/>
    <col min="13324" max="13324" width="6.77734375" style="124" customWidth="1"/>
    <col min="13325" max="13325" width="6" style="124" customWidth="1"/>
    <col min="13326" max="13327" width="6.5546875" style="124" customWidth="1"/>
    <col min="13328" max="13328" width="7.5546875" style="124" customWidth="1"/>
    <col min="13329" max="13329" width="9.88671875" style="124" customWidth="1"/>
    <col min="13330" max="13330" width="8.6640625" style="124" customWidth="1"/>
    <col min="13331" max="13570" width="7.77734375" style="124"/>
    <col min="13571" max="13571" width="4.77734375" style="124" customWidth="1"/>
    <col min="13572" max="13572" width="19.44140625" style="124" customWidth="1"/>
    <col min="13573" max="13573" width="9.6640625" style="124" customWidth="1"/>
    <col min="13574" max="13574" width="6.77734375" style="124" customWidth="1"/>
    <col min="13575" max="13575" width="6.21875" style="124" customWidth="1"/>
    <col min="13576" max="13576" width="7.77734375" style="124" customWidth="1"/>
    <col min="13577" max="13577" width="4.77734375" style="124" customWidth="1"/>
    <col min="13578" max="13578" width="7.33203125" style="124" customWidth="1"/>
    <col min="13579" max="13579" width="7.88671875" style="124" customWidth="1"/>
    <col min="13580" max="13580" width="6.77734375" style="124" customWidth="1"/>
    <col min="13581" max="13581" width="6" style="124" customWidth="1"/>
    <col min="13582" max="13583" width="6.5546875" style="124" customWidth="1"/>
    <col min="13584" max="13584" width="7.5546875" style="124" customWidth="1"/>
    <col min="13585" max="13585" width="9.88671875" style="124" customWidth="1"/>
    <col min="13586" max="13586" width="8.6640625" style="124" customWidth="1"/>
    <col min="13587" max="13826" width="7.77734375" style="124"/>
    <col min="13827" max="13827" width="4.77734375" style="124" customWidth="1"/>
    <col min="13828" max="13828" width="19.44140625" style="124" customWidth="1"/>
    <col min="13829" max="13829" width="9.6640625" style="124" customWidth="1"/>
    <col min="13830" max="13830" width="6.77734375" style="124" customWidth="1"/>
    <col min="13831" max="13831" width="6.21875" style="124" customWidth="1"/>
    <col min="13832" max="13832" width="7.77734375" style="124" customWidth="1"/>
    <col min="13833" max="13833" width="4.77734375" style="124" customWidth="1"/>
    <col min="13834" max="13834" width="7.33203125" style="124" customWidth="1"/>
    <col min="13835" max="13835" width="7.88671875" style="124" customWidth="1"/>
    <col min="13836" max="13836" width="6.77734375" style="124" customWidth="1"/>
    <col min="13837" max="13837" width="6" style="124" customWidth="1"/>
    <col min="13838" max="13839" width="6.5546875" style="124" customWidth="1"/>
    <col min="13840" max="13840" width="7.5546875" style="124" customWidth="1"/>
    <col min="13841" max="13841" width="9.88671875" style="124" customWidth="1"/>
    <col min="13842" max="13842" width="8.6640625" style="124" customWidth="1"/>
    <col min="13843" max="14082" width="7.77734375" style="124"/>
    <col min="14083" max="14083" width="4.77734375" style="124" customWidth="1"/>
    <col min="14084" max="14084" width="19.44140625" style="124" customWidth="1"/>
    <col min="14085" max="14085" width="9.6640625" style="124" customWidth="1"/>
    <col min="14086" max="14086" width="6.77734375" style="124" customWidth="1"/>
    <col min="14087" max="14087" width="6.21875" style="124" customWidth="1"/>
    <col min="14088" max="14088" width="7.77734375" style="124" customWidth="1"/>
    <col min="14089" max="14089" width="4.77734375" style="124" customWidth="1"/>
    <col min="14090" max="14090" width="7.33203125" style="124" customWidth="1"/>
    <col min="14091" max="14091" width="7.88671875" style="124" customWidth="1"/>
    <col min="14092" max="14092" width="6.77734375" style="124" customWidth="1"/>
    <col min="14093" max="14093" width="6" style="124" customWidth="1"/>
    <col min="14094" max="14095" width="6.5546875" style="124" customWidth="1"/>
    <col min="14096" max="14096" width="7.5546875" style="124" customWidth="1"/>
    <col min="14097" max="14097" width="9.88671875" style="124" customWidth="1"/>
    <col min="14098" max="14098" width="8.6640625" style="124" customWidth="1"/>
    <col min="14099" max="14338" width="7.77734375" style="124"/>
    <col min="14339" max="14339" width="4.77734375" style="124" customWidth="1"/>
    <col min="14340" max="14340" width="19.44140625" style="124" customWidth="1"/>
    <col min="14341" max="14341" width="9.6640625" style="124" customWidth="1"/>
    <col min="14342" max="14342" width="6.77734375" style="124" customWidth="1"/>
    <col min="14343" max="14343" width="6.21875" style="124" customWidth="1"/>
    <col min="14344" max="14344" width="7.77734375" style="124" customWidth="1"/>
    <col min="14345" max="14345" width="4.77734375" style="124" customWidth="1"/>
    <col min="14346" max="14346" width="7.33203125" style="124" customWidth="1"/>
    <col min="14347" max="14347" width="7.88671875" style="124" customWidth="1"/>
    <col min="14348" max="14348" width="6.77734375" style="124" customWidth="1"/>
    <col min="14349" max="14349" width="6" style="124" customWidth="1"/>
    <col min="14350" max="14351" width="6.5546875" style="124" customWidth="1"/>
    <col min="14352" max="14352" width="7.5546875" style="124" customWidth="1"/>
    <col min="14353" max="14353" width="9.88671875" style="124" customWidth="1"/>
    <col min="14354" max="14354" width="8.6640625" style="124" customWidth="1"/>
    <col min="14355" max="14594" width="7.77734375" style="124"/>
    <col min="14595" max="14595" width="4.77734375" style="124" customWidth="1"/>
    <col min="14596" max="14596" width="19.44140625" style="124" customWidth="1"/>
    <col min="14597" max="14597" width="9.6640625" style="124" customWidth="1"/>
    <col min="14598" max="14598" width="6.77734375" style="124" customWidth="1"/>
    <col min="14599" max="14599" width="6.21875" style="124" customWidth="1"/>
    <col min="14600" max="14600" width="7.77734375" style="124" customWidth="1"/>
    <col min="14601" max="14601" width="4.77734375" style="124" customWidth="1"/>
    <col min="14602" max="14602" width="7.33203125" style="124" customWidth="1"/>
    <col min="14603" max="14603" width="7.88671875" style="124" customWidth="1"/>
    <col min="14604" max="14604" width="6.77734375" style="124" customWidth="1"/>
    <col min="14605" max="14605" width="6" style="124" customWidth="1"/>
    <col min="14606" max="14607" width="6.5546875" style="124" customWidth="1"/>
    <col min="14608" max="14608" width="7.5546875" style="124" customWidth="1"/>
    <col min="14609" max="14609" width="9.88671875" style="124" customWidth="1"/>
    <col min="14610" max="14610" width="8.6640625" style="124" customWidth="1"/>
    <col min="14611" max="14850" width="7.77734375" style="124"/>
    <col min="14851" max="14851" width="4.77734375" style="124" customWidth="1"/>
    <col min="14852" max="14852" width="19.44140625" style="124" customWidth="1"/>
    <col min="14853" max="14853" width="9.6640625" style="124" customWidth="1"/>
    <col min="14854" max="14854" width="6.77734375" style="124" customWidth="1"/>
    <col min="14855" max="14855" width="6.21875" style="124" customWidth="1"/>
    <col min="14856" max="14856" width="7.77734375" style="124" customWidth="1"/>
    <col min="14857" max="14857" width="4.77734375" style="124" customWidth="1"/>
    <col min="14858" max="14858" width="7.33203125" style="124" customWidth="1"/>
    <col min="14859" max="14859" width="7.88671875" style="124" customWidth="1"/>
    <col min="14860" max="14860" width="6.77734375" style="124" customWidth="1"/>
    <col min="14861" max="14861" width="6" style="124" customWidth="1"/>
    <col min="14862" max="14863" width="6.5546875" style="124" customWidth="1"/>
    <col min="14864" max="14864" width="7.5546875" style="124" customWidth="1"/>
    <col min="14865" max="14865" width="9.88671875" style="124" customWidth="1"/>
    <col min="14866" max="14866" width="8.6640625" style="124" customWidth="1"/>
    <col min="14867" max="15106" width="7.77734375" style="124"/>
    <col min="15107" max="15107" width="4.77734375" style="124" customWidth="1"/>
    <col min="15108" max="15108" width="19.44140625" style="124" customWidth="1"/>
    <col min="15109" max="15109" width="9.6640625" style="124" customWidth="1"/>
    <col min="15110" max="15110" width="6.77734375" style="124" customWidth="1"/>
    <col min="15111" max="15111" width="6.21875" style="124" customWidth="1"/>
    <col min="15112" max="15112" width="7.77734375" style="124" customWidth="1"/>
    <col min="15113" max="15113" width="4.77734375" style="124" customWidth="1"/>
    <col min="15114" max="15114" width="7.33203125" style="124" customWidth="1"/>
    <col min="15115" max="15115" width="7.88671875" style="124" customWidth="1"/>
    <col min="15116" max="15116" width="6.77734375" style="124" customWidth="1"/>
    <col min="15117" max="15117" width="6" style="124" customWidth="1"/>
    <col min="15118" max="15119" width="6.5546875" style="124" customWidth="1"/>
    <col min="15120" max="15120" width="7.5546875" style="124" customWidth="1"/>
    <col min="15121" max="15121" width="9.88671875" style="124" customWidth="1"/>
    <col min="15122" max="15122" width="8.6640625" style="124" customWidth="1"/>
    <col min="15123" max="15362" width="7.77734375" style="124"/>
    <col min="15363" max="15363" width="4.77734375" style="124" customWidth="1"/>
    <col min="15364" max="15364" width="19.44140625" style="124" customWidth="1"/>
    <col min="15365" max="15365" width="9.6640625" style="124" customWidth="1"/>
    <col min="15366" max="15366" width="6.77734375" style="124" customWidth="1"/>
    <col min="15367" max="15367" width="6.21875" style="124" customWidth="1"/>
    <col min="15368" max="15368" width="7.77734375" style="124" customWidth="1"/>
    <col min="15369" max="15369" width="4.77734375" style="124" customWidth="1"/>
    <col min="15370" max="15370" width="7.33203125" style="124" customWidth="1"/>
    <col min="15371" max="15371" width="7.88671875" style="124" customWidth="1"/>
    <col min="15372" max="15372" width="6.77734375" style="124" customWidth="1"/>
    <col min="15373" max="15373" width="6" style="124" customWidth="1"/>
    <col min="15374" max="15375" width="6.5546875" style="124" customWidth="1"/>
    <col min="15376" max="15376" width="7.5546875" style="124" customWidth="1"/>
    <col min="15377" max="15377" width="9.88671875" style="124" customWidth="1"/>
    <col min="15378" max="15378" width="8.6640625" style="124" customWidth="1"/>
    <col min="15379" max="15618" width="7.77734375" style="124"/>
    <col min="15619" max="15619" width="4.77734375" style="124" customWidth="1"/>
    <col min="15620" max="15620" width="19.44140625" style="124" customWidth="1"/>
    <col min="15621" max="15621" width="9.6640625" style="124" customWidth="1"/>
    <col min="15622" max="15622" width="6.77734375" style="124" customWidth="1"/>
    <col min="15623" max="15623" width="6.21875" style="124" customWidth="1"/>
    <col min="15624" max="15624" width="7.77734375" style="124" customWidth="1"/>
    <col min="15625" max="15625" width="4.77734375" style="124" customWidth="1"/>
    <col min="15626" max="15626" width="7.33203125" style="124" customWidth="1"/>
    <col min="15627" max="15627" width="7.88671875" style="124" customWidth="1"/>
    <col min="15628" max="15628" width="6.77734375" style="124" customWidth="1"/>
    <col min="15629" max="15629" width="6" style="124" customWidth="1"/>
    <col min="15630" max="15631" width="6.5546875" style="124" customWidth="1"/>
    <col min="15632" max="15632" width="7.5546875" style="124" customWidth="1"/>
    <col min="15633" max="15633" width="9.88671875" style="124" customWidth="1"/>
    <col min="15634" max="15634" width="8.6640625" style="124" customWidth="1"/>
    <col min="15635" max="15874" width="7.77734375" style="124"/>
    <col min="15875" max="15875" width="4.77734375" style="124" customWidth="1"/>
    <col min="15876" max="15876" width="19.44140625" style="124" customWidth="1"/>
    <col min="15877" max="15877" width="9.6640625" style="124" customWidth="1"/>
    <col min="15878" max="15878" width="6.77734375" style="124" customWidth="1"/>
    <col min="15879" max="15879" width="6.21875" style="124" customWidth="1"/>
    <col min="15880" max="15880" width="7.77734375" style="124" customWidth="1"/>
    <col min="15881" max="15881" width="4.77734375" style="124" customWidth="1"/>
    <col min="15882" max="15882" width="7.33203125" style="124" customWidth="1"/>
    <col min="15883" max="15883" width="7.88671875" style="124" customWidth="1"/>
    <col min="15884" max="15884" width="6.77734375" style="124" customWidth="1"/>
    <col min="15885" max="15885" width="6" style="124" customWidth="1"/>
    <col min="15886" max="15887" width="6.5546875" style="124" customWidth="1"/>
    <col min="15888" max="15888" width="7.5546875" style="124" customWidth="1"/>
    <col min="15889" max="15889" width="9.88671875" style="124" customWidth="1"/>
    <col min="15890" max="15890" width="8.6640625" style="124" customWidth="1"/>
    <col min="15891" max="16130" width="7.77734375" style="124"/>
    <col min="16131" max="16131" width="4.77734375" style="124" customWidth="1"/>
    <col min="16132" max="16132" width="19.44140625" style="124" customWidth="1"/>
    <col min="16133" max="16133" width="9.6640625" style="124" customWidth="1"/>
    <col min="16134" max="16134" width="6.77734375" style="124" customWidth="1"/>
    <col min="16135" max="16135" width="6.21875" style="124" customWidth="1"/>
    <col min="16136" max="16136" width="7.77734375" style="124" customWidth="1"/>
    <col min="16137" max="16137" width="4.77734375" style="124" customWidth="1"/>
    <col min="16138" max="16138" width="7.33203125" style="124" customWidth="1"/>
    <col min="16139" max="16139" width="7.88671875" style="124" customWidth="1"/>
    <col min="16140" max="16140" width="6.77734375" style="124" customWidth="1"/>
    <col min="16141" max="16141" width="6" style="124" customWidth="1"/>
    <col min="16142" max="16143" width="6.5546875" style="124" customWidth="1"/>
    <col min="16144" max="16144" width="7.5546875" style="124" customWidth="1"/>
    <col min="16145" max="16145" width="9.88671875" style="124" customWidth="1"/>
    <col min="16146" max="16146" width="8.6640625" style="124" customWidth="1"/>
    <col min="16147" max="16384" width="7.77734375" style="124"/>
  </cols>
  <sheetData>
    <row r="1" spans="1:25" s="75" customFormat="1" ht="41.25" customHeight="1">
      <c r="A1" s="161" t="s">
        <v>77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74"/>
    </row>
    <row r="2" spans="1:25" s="75" customFormat="1" ht="28.5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74"/>
    </row>
    <row r="3" spans="1:25" s="78" customFormat="1" ht="33.75" customHeight="1">
      <c r="A3" s="162" t="s">
        <v>0</v>
      </c>
      <c r="B3" s="163" t="s">
        <v>78</v>
      </c>
      <c r="C3" s="162" t="s">
        <v>79</v>
      </c>
      <c r="D3" s="159" t="s">
        <v>80</v>
      </c>
      <c r="E3" s="159"/>
      <c r="F3" s="159"/>
      <c r="G3" s="159" t="s">
        <v>4</v>
      </c>
      <c r="H3" s="76"/>
      <c r="I3" s="158" t="s">
        <v>81</v>
      </c>
      <c r="J3" s="158"/>
      <c r="K3" s="158"/>
      <c r="L3" s="157" t="s">
        <v>82</v>
      </c>
      <c r="M3" s="157"/>
      <c r="N3" s="157"/>
      <c r="O3" s="157"/>
      <c r="P3" s="157"/>
      <c r="Q3" s="157"/>
      <c r="R3" s="157"/>
      <c r="S3" s="157"/>
      <c r="T3" s="157"/>
      <c r="U3" s="157"/>
      <c r="V3" s="158" t="s">
        <v>83</v>
      </c>
      <c r="W3" s="77"/>
    </row>
    <row r="4" spans="1:25" s="78" customFormat="1" ht="41.25" customHeight="1">
      <c r="A4" s="162"/>
      <c r="B4" s="163"/>
      <c r="C4" s="162"/>
      <c r="D4" s="159" t="s">
        <v>84</v>
      </c>
      <c r="E4" s="159" t="s">
        <v>85</v>
      </c>
      <c r="F4" s="160" t="s">
        <v>86</v>
      </c>
      <c r="G4" s="159"/>
      <c r="H4" s="159" t="s">
        <v>88</v>
      </c>
      <c r="I4" s="158" t="s">
        <v>89</v>
      </c>
      <c r="J4" s="158" t="s">
        <v>90</v>
      </c>
      <c r="K4" s="158" t="s">
        <v>91</v>
      </c>
      <c r="L4" s="157" t="s">
        <v>92</v>
      </c>
      <c r="M4" s="157" t="s">
        <v>93</v>
      </c>
      <c r="N4" s="157" t="s">
        <v>94</v>
      </c>
      <c r="O4" s="157" t="s">
        <v>95</v>
      </c>
      <c r="P4" s="157" t="s">
        <v>96</v>
      </c>
      <c r="Q4" s="157" t="s">
        <v>97</v>
      </c>
      <c r="R4" s="157" t="s">
        <v>98</v>
      </c>
      <c r="S4" s="157" t="s">
        <v>96</v>
      </c>
      <c r="T4" s="157" t="s">
        <v>99</v>
      </c>
      <c r="U4" s="157" t="s">
        <v>98</v>
      </c>
      <c r="V4" s="158"/>
      <c r="W4" s="77"/>
    </row>
    <row r="5" spans="1:25" s="78" customFormat="1" ht="56.25" customHeight="1">
      <c r="A5" s="162"/>
      <c r="B5" s="163"/>
      <c r="C5" s="162"/>
      <c r="D5" s="159"/>
      <c r="E5" s="159"/>
      <c r="F5" s="160"/>
      <c r="G5" s="159"/>
      <c r="H5" s="159"/>
      <c r="I5" s="158"/>
      <c r="J5" s="158"/>
      <c r="K5" s="158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8"/>
      <c r="W5" s="77"/>
    </row>
    <row r="6" spans="1:25" s="80" customFormat="1" ht="24" customHeigh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79"/>
    </row>
    <row r="7" spans="1:25" s="89" customFormat="1" ht="97.5" customHeight="1">
      <c r="A7" s="81">
        <v>1</v>
      </c>
      <c r="B7" s="145" t="s">
        <v>21</v>
      </c>
      <c r="C7" s="81" t="s">
        <v>110</v>
      </c>
      <c r="D7" s="81">
        <f>+'Trình đợt 1'!D5</f>
        <v>148</v>
      </c>
      <c r="E7" s="81">
        <f>+'Trình đợt 1'!E5</f>
        <v>614</v>
      </c>
      <c r="F7" s="81">
        <f>+'Trình đợt 1'!F5</f>
        <v>1412.2</v>
      </c>
      <c r="G7" s="82" t="s">
        <v>101</v>
      </c>
      <c r="H7" s="83">
        <f>+'Trình đợt 1'!N5</f>
        <v>309.7</v>
      </c>
      <c r="I7" s="84">
        <f t="shared" ref="I7:I12" si="0">H7*70000</f>
        <v>21679000</v>
      </c>
      <c r="J7" s="84">
        <f>H7*350000</f>
        <v>108395000</v>
      </c>
      <c r="K7" s="84">
        <f>H7*15000</f>
        <v>4645500</v>
      </c>
      <c r="L7" s="84" t="s">
        <v>102</v>
      </c>
      <c r="M7" s="84" t="s">
        <v>103</v>
      </c>
      <c r="N7" s="84">
        <v>1300000</v>
      </c>
      <c r="O7" s="84">
        <v>1</v>
      </c>
      <c r="P7" s="85">
        <f>300</f>
        <v>300</v>
      </c>
      <c r="Q7" s="86">
        <v>0.3</v>
      </c>
      <c r="R7" s="84">
        <f>P7*N7*O7*Q7</f>
        <v>117000000</v>
      </c>
      <c r="S7" s="85">
        <v>9.6999999999999993</v>
      </c>
      <c r="T7" s="86">
        <v>0.1</v>
      </c>
      <c r="U7" s="84">
        <f>S7*N7*O7*T7</f>
        <v>1261000</v>
      </c>
      <c r="V7" s="84">
        <f>I7+R7+U7+J7+K7</f>
        <v>252980500</v>
      </c>
      <c r="W7" s="87"/>
      <c r="X7" s="88"/>
    </row>
    <row r="8" spans="1:25" s="89" customFormat="1" ht="97.5" customHeight="1">
      <c r="A8" s="81">
        <v>2</v>
      </c>
      <c r="B8" s="145" t="s">
        <v>22</v>
      </c>
      <c r="C8" s="146" t="s">
        <v>20</v>
      </c>
      <c r="D8" s="81">
        <f>+'Trình đợt 1'!D6</f>
        <v>148</v>
      </c>
      <c r="E8" s="81">
        <f>+'Trình đợt 1'!E6</f>
        <v>136</v>
      </c>
      <c r="F8" s="81">
        <f>+'Trình đợt 1'!F6</f>
        <v>1489.8</v>
      </c>
      <c r="G8" s="82" t="s">
        <v>101</v>
      </c>
      <c r="H8" s="83">
        <f>+'Trình đợt 1'!N6</f>
        <v>188.6</v>
      </c>
      <c r="I8" s="84">
        <f t="shared" si="0"/>
        <v>13202000</v>
      </c>
      <c r="J8" s="84">
        <f t="shared" ref="J8:J12" si="1">H8*350000</f>
        <v>66010000</v>
      </c>
      <c r="K8" s="84">
        <f t="shared" ref="K8:K12" si="2">H8*15000</f>
        <v>2829000</v>
      </c>
      <c r="L8" s="84" t="s">
        <v>102</v>
      </c>
      <c r="M8" s="84" t="s">
        <v>103</v>
      </c>
      <c r="N8" s="84">
        <v>1300000</v>
      </c>
      <c r="O8" s="84">
        <v>1</v>
      </c>
      <c r="P8" s="85">
        <v>188.6</v>
      </c>
      <c r="Q8" s="86">
        <v>0.3</v>
      </c>
      <c r="R8" s="84">
        <f t="shared" ref="R8:R12" si="3">P8*N8*O8*Q8</f>
        <v>73554000</v>
      </c>
      <c r="S8" s="85"/>
      <c r="T8" s="86">
        <v>0.1</v>
      </c>
      <c r="U8" s="84">
        <f t="shared" ref="U8:U12" si="4">S8*N8*O8*T8</f>
        <v>0</v>
      </c>
      <c r="V8" s="84">
        <f t="shared" ref="V8:V12" si="5">I8+R8+U8+J8+K8</f>
        <v>155595000</v>
      </c>
      <c r="W8" s="87"/>
      <c r="X8" s="88"/>
    </row>
    <row r="9" spans="1:25" s="89" customFormat="1" ht="97.5" customHeight="1">
      <c r="A9" s="81"/>
      <c r="B9" s="145" t="s">
        <v>22</v>
      </c>
      <c r="C9" s="146" t="s">
        <v>20</v>
      </c>
      <c r="D9" s="81">
        <f>+'Trình đợt 1'!D7</f>
        <v>148</v>
      </c>
      <c r="E9" s="81">
        <f>+'Trình đợt 1'!E7</f>
        <v>150</v>
      </c>
      <c r="F9" s="81">
        <f>+'Trình đợt 1'!F7</f>
        <v>2037.2</v>
      </c>
      <c r="G9" s="82" t="s">
        <v>101</v>
      </c>
      <c r="H9" s="83">
        <f>+'Trình đợt 1'!N7</f>
        <v>420.5</v>
      </c>
      <c r="I9" s="84">
        <f t="shared" si="0"/>
        <v>29435000</v>
      </c>
      <c r="J9" s="84">
        <f t="shared" si="1"/>
        <v>147175000</v>
      </c>
      <c r="K9" s="84">
        <f t="shared" si="2"/>
        <v>6307500</v>
      </c>
      <c r="L9" s="84" t="s">
        <v>102</v>
      </c>
      <c r="M9" s="84" t="s">
        <v>103</v>
      </c>
      <c r="N9" s="84">
        <v>1300000</v>
      </c>
      <c r="O9" s="84">
        <v>1</v>
      </c>
      <c r="P9" s="85">
        <v>300</v>
      </c>
      <c r="Q9" s="86">
        <v>0.3</v>
      </c>
      <c r="R9" s="84">
        <f t="shared" si="3"/>
        <v>117000000</v>
      </c>
      <c r="S9" s="85">
        <v>120.5</v>
      </c>
      <c r="T9" s="86">
        <v>0.1</v>
      </c>
      <c r="U9" s="84">
        <f t="shared" si="4"/>
        <v>15665000</v>
      </c>
      <c r="V9" s="84">
        <f t="shared" si="5"/>
        <v>315582500</v>
      </c>
      <c r="W9" s="87"/>
      <c r="X9" s="88"/>
    </row>
    <row r="10" spans="1:25" s="89" customFormat="1" ht="97.5" customHeight="1">
      <c r="A10" s="81">
        <v>3</v>
      </c>
      <c r="B10" s="145" t="s">
        <v>72</v>
      </c>
      <c r="C10" s="146" t="s">
        <v>20</v>
      </c>
      <c r="D10" s="81">
        <f>+'Trình đợt 1'!D8</f>
        <v>148</v>
      </c>
      <c r="E10" s="81">
        <f>+'Trình đợt 1'!E8</f>
        <v>610</v>
      </c>
      <c r="F10" s="81">
        <f>+'Trình đợt 1'!F8</f>
        <v>1221.4000000000001</v>
      </c>
      <c r="G10" s="82" t="s">
        <v>101</v>
      </c>
      <c r="H10" s="83">
        <f>+'Trình đợt 1'!N8</f>
        <v>2.8</v>
      </c>
      <c r="I10" s="84">
        <f t="shared" si="0"/>
        <v>196000</v>
      </c>
      <c r="J10" s="84">
        <f t="shared" si="1"/>
        <v>979999.99999999988</v>
      </c>
      <c r="K10" s="84">
        <f t="shared" si="2"/>
        <v>42000</v>
      </c>
      <c r="L10" s="84" t="s">
        <v>102</v>
      </c>
      <c r="M10" s="84" t="s">
        <v>103</v>
      </c>
      <c r="N10" s="84">
        <v>1300000</v>
      </c>
      <c r="O10" s="84">
        <v>1</v>
      </c>
      <c r="P10" s="85">
        <v>2.8</v>
      </c>
      <c r="Q10" s="86">
        <v>0.3</v>
      </c>
      <c r="R10" s="84">
        <f t="shared" si="3"/>
        <v>1092000</v>
      </c>
      <c r="S10" s="85"/>
      <c r="T10" s="86">
        <v>0.1</v>
      </c>
      <c r="U10" s="84">
        <f t="shared" si="4"/>
        <v>0</v>
      </c>
      <c r="V10" s="84">
        <f t="shared" si="5"/>
        <v>2310000</v>
      </c>
      <c r="W10" s="87"/>
      <c r="X10" s="88"/>
    </row>
    <row r="11" spans="1:25" s="89" customFormat="1" ht="97.5" customHeight="1">
      <c r="A11" s="81">
        <v>4</v>
      </c>
      <c r="B11" s="145" t="s">
        <v>73</v>
      </c>
      <c r="C11" s="146" t="s">
        <v>20</v>
      </c>
      <c r="D11" s="81">
        <f>+'Trình đợt 1'!D9</f>
        <v>148</v>
      </c>
      <c r="E11" s="81">
        <f>+'Trình đợt 1'!E9</f>
        <v>611</v>
      </c>
      <c r="F11" s="81">
        <f>+'Trình đợt 1'!F9</f>
        <v>1044.9000000000001</v>
      </c>
      <c r="G11" s="82" t="s">
        <v>101</v>
      </c>
      <c r="H11" s="83">
        <f>+'Trình đợt 1'!N9</f>
        <v>95.2</v>
      </c>
      <c r="I11" s="84">
        <f t="shared" si="0"/>
        <v>6664000</v>
      </c>
      <c r="J11" s="84">
        <f t="shared" si="1"/>
        <v>33320000</v>
      </c>
      <c r="K11" s="84">
        <f t="shared" si="2"/>
        <v>1428000</v>
      </c>
      <c r="L11" s="84" t="s">
        <v>102</v>
      </c>
      <c r="M11" s="84" t="s">
        <v>103</v>
      </c>
      <c r="N11" s="84">
        <v>1300000</v>
      </c>
      <c r="O11" s="84">
        <v>1</v>
      </c>
      <c r="P11" s="85">
        <v>95.2</v>
      </c>
      <c r="Q11" s="86">
        <v>0.3</v>
      </c>
      <c r="R11" s="84">
        <f t="shared" si="3"/>
        <v>37128000</v>
      </c>
      <c r="S11" s="85"/>
      <c r="T11" s="86">
        <v>0.1</v>
      </c>
      <c r="U11" s="84">
        <f t="shared" si="4"/>
        <v>0</v>
      </c>
      <c r="V11" s="84">
        <f t="shared" si="5"/>
        <v>78540000</v>
      </c>
      <c r="W11" s="87"/>
      <c r="X11" s="88"/>
    </row>
    <row r="12" spans="1:25" s="89" customFormat="1" ht="97.5" customHeight="1">
      <c r="A12" s="81">
        <v>5</v>
      </c>
      <c r="B12" s="145" t="s">
        <v>23</v>
      </c>
      <c r="C12" s="146" t="s">
        <v>20</v>
      </c>
      <c r="D12" s="81">
        <f>+'Trình đợt 1'!D10</f>
        <v>148</v>
      </c>
      <c r="E12" s="81">
        <f>+'Trình đợt 1'!E10</f>
        <v>324</v>
      </c>
      <c r="F12" s="81">
        <f>+'Trình đợt 1'!F10</f>
        <v>2127.1</v>
      </c>
      <c r="G12" s="82" t="s">
        <v>101</v>
      </c>
      <c r="H12" s="83">
        <f>+'Trình đợt 1'!N10</f>
        <v>306.2</v>
      </c>
      <c r="I12" s="84">
        <f t="shared" si="0"/>
        <v>21434000</v>
      </c>
      <c r="J12" s="84">
        <f t="shared" si="1"/>
        <v>107170000</v>
      </c>
      <c r="K12" s="84">
        <f t="shared" si="2"/>
        <v>4593000</v>
      </c>
      <c r="L12" s="84" t="s">
        <v>102</v>
      </c>
      <c r="M12" s="84" t="s">
        <v>103</v>
      </c>
      <c r="N12" s="84">
        <v>1300000</v>
      </c>
      <c r="O12" s="84">
        <v>1</v>
      </c>
      <c r="P12" s="85">
        <v>300</v>
      </c>
      <c r="Q12" s="86">
        <v>0.3</v>
      </c>
      <c r="R12" s="84">
        <f t="shared" si="3"/>
        <v>117000000</v>
      </c>
      <c r="S12" s="85">
        <v>6.2</v>
      </c>
      <c r="T12" s="86">
        <v>0.1</v>
      </c>
      <c r="U12" s="84">
        <f t="shared" si="4"/>
        <v>806000</v>
      </c>
      <c r="V12" s="84">
        <f t="shared" si="5"/>
        <v>251003000</v>
      </c>
      <c r="W12" s="87"/>
      <c r="X12" s="88"/>
      <c r="Y12" s="88"/>
    </row>
    <row r="13" spans="1:25" s="99" customFormat="1" ht="38.25" customHeight="1">
      <c r="A13" s="90" t="s">
        <v>15</v>
      </c>
      <c r="B13" s="91"/>
      <c r="C13" s="92"/>
      <c r="D13" s="93"/>
      <c r="E13" s="93"/>
      <c r="F13" s="94">
        <f>SUM(F7:F12)</f>
        <v>9332.6</v>
      </c>
      <c r="G13" s="81"/>
      <c r="H13" s="95">
        <f>SUM(H7:H12)</f>
        <v>1323</v>
      </c>
      <c r="I13" s="95">
        <f>SUM(I7:I12)</f>
        <v>92610000</v>
      </c>
      <c r="J13" s="95">
        <f>SUM(J7:J12)</f>
        <v>463050000</v>
      </c>
      <c r="K13" s="95">
        <f>SUM(K7:K12)</f>
        <v>19845000</v>
      </c>
      <c r="L13" s="95"/>
      <c r="M13" s="95"/>
      <c r="N13" s="95"/>
      <c r="O13" s="95"/>
      <c r="P13" s="95"/>
      <c r="Q13" s="96"/>
      <c r="R13" s="95">
        <f>SUM(R7:R12)</f>
        <v>462774000</v>
      </c>
      <c r="S13" s="96"/>
      <c r="T13" s="96"/>
      <c r="U13" s="95">
        <f>SUM(U7:U12)</f>
        <v>17732000</v>
      </c>
      <c r="V13" s="95">
        <f>SUM(V7:V12)</f>
        <v>1056011000</v>
      </c>
      <c r="W13" s="97"/>
      <c r="X13" s="98"/>
      <c r="Y13" s="98"/>
    </row>
    <row r="14" spans="1:25" s="99" customFormat="1" ht="23.25" hidden="1" customHeight="1">
      <c r="A14" s="100"/>
      <c r="B14" s="101"/>
      <c r="C14" s="102"/>
      <c r="D14" s="103"/>
      <c r="E14" s="103"/>
      <c r="F14" s="104"/>
      <c r="G14" s="105" t="s">
        <v>104</v>
      </c>
      <c r="H14" s="104"/>
      <c r="I14" s="107"/>
      <c r="J14" s="107"/>
      <c r="K14" s="107"/>
      <c r="L14" s="107"/>
      <c r="M14" s="107"/>
      <c r="N14" s="107"/>
      <c r="O14" s="107"/>
      <c r="P14" s="107"/>
      <c r="Q14" s="108"/>
      <c r="R14" s="107"/>
      <c r="S14" s="108"/>
      <c r="T14" s="108"/>
      <c r="U14" s="107"/>
      <c r="V14" s="107"/>
      <c r="W14" s="97"/>
    </row>
    <row r="15" spans="1:25" s="99" customFormat="1" ht="23.25" customHeight="1">
      <c r="A15" s="100"/>
      <c r="B15" s="101"/>
      <c r="C15" s="102"/>
      <c r="D15" s="103"/>
      <c r="E15" s="103"/>
      <c r="F15" s="104"/>
      <c r="G15" s="109"/>
      <c r="H15" s="104"/>
      <c r="I15" s="107"/>
      <c r="J15" s="107"/>
      <c r="K15" s="107"/>
      <c r="L15" s="107"/>
      <c r="M15" s="107"/>
      <c r="N15" s="107"/>
      <c r="O15" s="107"/>
      <c r="P15" s="107"/>
      <c r="Q15" s="108"/>
      <c r="R15" s="107"/>
      <c r="S15" s="108"/>
      <c r="T15" s="108"/>
      <c r="U15" s="107"/>
      <c r="V15" s="107"/>
      <c r="W15" s="97"/>
    </row>
    <row r="16" spans="1:25" s="99" customFormat="1" ht="23.25" customHeight="1">
      <c r="A16" s="100"/>
      <c r="B16" s="101"/>
      <c r="C16" s="102"/>
      <c r="D16" s="103"/>
      <c r="E16" s="103"/>
      <c r="F16" s="104"/>
      <c r="G16" s="109"/>
      <c r="H16" s="110"/>
      <c r="I16" s="107"/>
      <c r="J16" s="107"/>
      <c r="K16" s="107"/>
      <c r="L16" s="107"/>
      <c r="M16" s="107"/>
      <c r="N16" s="107"/>
      <c r="O16" s="107"/>
      <c r="P16" s="107"/>
      <c r="Q16" s="108"/>
      <c r="R16" s="107"/>
      <c r="S16" s="108"/>
      <c r="T16" s="108"/>
      <c r="U16" s="107"/>
      <c r="V16" s="107"/>
      <c r="W16" s="97"/>
    </row>
    <row r="17" spans="1:23" s="99" customFormat="1" ht="23.25" customHeight="1">
      <c r="A17" s="100"/>
      <c r="B17" s="101"/>
      <c r="C17" s="102"/>
      <c r="D17" s="103"/>
      <c r="E17" s="103"/>
      <c r="F17" s="104"/>
      <c r="G17" s="109"/>
      <c r="H17" s="104"/>
      <c r="I17" s="107"/>
      <c r="J17" s="107"/>
      <c r="K17" s="107"/>
      <c r="L17" s="107"/>
      <c r="M17" s="107"/>
      <c r="N17" s="107"/>
      <c r="O17" s="107"/>
      <c r="P17" s="107"/>
      <c r="Q17" s="108"/>
      <c r="R17" s="107"/>
      <c r="S17" s="108"/>
      <c r="T17" s="108"/>
      <c r="U17" s="107"/>
      <c r="V17" s="107"/>
      <c r="W17" s="97"/>
    </row>
    <row r="18" spans="1:23" s="99" customFormat="1" ht="23.25" customHeight="1">
      <c r="A18" s="100"/>
      <c r="B18" s="101"/>
      <c r="C18" s="102"/>
      <c r="D18" s="103"/>
      <c r="E18" s="103"/>
      <c r="F18" s="104"/>
      <c r="G18" s="109"/>
      <c r="H18" s="104"/>
      <c r="I18" s="107"/>
      <c r="J18" s="107"/>
      <c r="K18" s="107"/>
      <c r="L18" s="107"/>
      <c r="M18" s="107"/>
      <c r="N18" s="107"/>
      <c r="O18" s="107"/>
      <c r="P18" s="107"/>
      <c r="Q18" s="108"/>
      <c r="R18" s="107"/>
      <c r="S18" s="108"/>
      <c r="T18" s="108"/>
      <c r="U18" s="107"/>
      <c r="V18" s="107"/>
      <c r="W18" s="97"/>
    </row>
    <row r="20" spans="1:23" s="118" customFormat="1">
      <c r="A20" s="111"/>
      <c r="B20" s="112"/>
      <c r="C20" s="113"/>
      <c r="D20" s="111"/>
      <c r="E20" s="111"/>
      <c r="F20" s="114"/>
      <c r="G20" s="113"/>
      <c r="H20" s="111"/>
      <c r="I20" s="111"/>
      <c r="J20" s="111"/>
      <c r="K20" s="111"/>
      <c r="L20" s="111"/>
      <c r="M20" s="111"/>
      <c r="N20" s="111"/>
      <c r="O20" s="111"/>
      <c r="P20" s="111"/>
      <c r="Q20" s="116"/>
      <c r="R20" s="111"/>
      <c r="S20" s="116"/>
      <c r="T20" s="116"/>
      <c r="U20" s="111"/>
      <c r="V20" s="111"/>
      <c r="W20" s="117"/>
    </row>
    <row r="23" spans="1:23">
      <c r="I23" s="119"/>
      <c r="J23" s="119"/>
      <c r="K23" s="119"/>
      <c r="L23" s="119"/>
      <c r="M23" s="119"/>
      <c r="N23" s="119"/>
      <c r="O23" s="119"/>
      <c r="P23" s="119"/>
      <c r="R23" s="119"/>
      <c r="U23" s="119"/>
      <c r="V23" s="119"/>
    </row>
    <row r="29" spans="1:23">
      <c r="H29" s="110"/>
      <c r="I29" s="119"/>
      <c r="J29" s="119"/>
      <c r="K29" s="119"/>
      <c r="L29" s="119"/>
      <c r="M29" s="119"/>
      <c r="N29" s="119"/>
      <c r="O29" s="119"/>
      <c r="P29" s="119"/>
      <c r="R29" s="119"/>
      <c r="U29" s="119"/>
      <c r="V29" s="119"/>
    </row>
    <row r="31" spans="1:23">
      <c r="H31" s="110"/>
      <c r="I31" s="110"/>
      <c r="J31" s="110"/>
      <c r="K31" s="110"/>
      <c r="L31" s="110"/>
      <c r="M31" s="110"/>
      <c r="N31" s="110"/>
      <c r="O31" s="110"/>
      <c r="P31" s="110"/>
      <c r="R31" s="110"/>
      <c r="U31" s="110"/>
      <c r="V31" s="110"/>
    </row>
    <row r="32" spans="1:23">
      <c r="I32" s="119"/>
      <c r="J32" s="119"/>
      <c r="K32" s="119"/>
      <c r="L32" s="119"/>
      <c r="M32" s="119"/>
      <c r="N32" s="119"/>
      <c r="O32" s="119"/>
      <c r="P32" s="119"/>
      <c r="R32" s="119"/>
      <c r="U32" s="119"/>
    </row>
  </sheetData>
  <mergeCells count="28">
    <mergeCell ref="M4:M5"/>
    <mergeCell ref="A1:V1"/>
    <mergeCell ref="A2:V2"/>
    <mergeCell ref="A3:A5"/>
    <mergeCell ref="B3:B5"/>
    <mergeCell ref="C3:C5"/>
    <mergeCell ref="D3:F3"/>
    <mergeCell ref="G3:G5"/>
    <mergeCell ref="I3:K3"/>
    <mergeCell ref="L3:U3"/>
    <mergeCell ref="T4:T5"/>
    <mergeCell ref="U4:U5"/>
    <mergeCell ref="A6:V6"/>
    <mergeCell ref="N4:N5"/>
    <mergeCell ref="O4:O5"/>
    <mergeCell ref="P4:P5"/>
    <mergeCell ref="Q4:Q5"/>
    <mergeCell ref="R4:R5"/>
    <mergeCell ref="S4:S5"/>
    <mergeCell ref="V3:V5"/>
    <mergeCell ref="D4:D5"/>
    <mergeCell ref="E4:E5"/>
    <mergeCell ref="F4:F5"/>
    <mergeCell ref="H4:H5"/>
    <mergeCell ref="I4:I5"/>
    <mergeCell ref="J4:J5"/>
    <mergeCell ref="K4:K5"/>
    <mergeCell ref="L4:L5"/>
  </mergeCells>
  <phoneticPr fontId="15" type="noConversion"/>
  <conditionalFormatting sqref="B19:C64602">
    <cfRule type="duplicateValues" dxfId="1" priority="1" stopIfTrue="1"/>
  </conditionalFormatting>
  <pageMargins left="0.23622047244094491" right="0.15748031496062992" top="0.27559055118110237" bottom="0.23622047244094491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Normal="100" workbookViewId="0">
      <selection activeCell="Q14" sqref="Q14"/>
    </sheetView>
  </sheetViews>
  <sheetFormatPr defaultColWidth="7.77734375" defaultRowHeight="15.75"/>
  <cols>
    <col min="1" max="1" width="3.33203125" style="116" customWidth="1"/>
    <col min="2" max="2" width="16.33203125" style="121" customWidth="1"/>
    <col min="3" max="3" width="6.88671875" style="122" customWidth="1"/>
    <col min="4" max="5" width="4.44140625" style="116" customWidth="1"/>
    <col min="6" max="6" width="6.6640625" style="123" customWidth="1"/>
    <col min="7" max="7" width="5" style="122" customWidth="1"/>
    <col min="8" max="8" width="6.6640625" style="115" customWidth="1"/>
    <col min="9" max="9" width="5.5546875" style="116" customWidth="1"/>
    <col min="10" max="10" width="6.5546875" style="116" customWidth="1"/>
    <col min="11" max="11" width="10" style="116" customWidth="1"/>
    <col min="12" max="12" width="10.33203125" style="116" customWidth="1"/>
    <col min="13" max="13" width="8.88671875" style="116" customWidth="1"/>
    <col min="14" max="14" width="9.5546875" style="116" customWidth="1"/>
    <col min="15" max="15" width="10.44140625" style="141" customWidth="1"/>
    <col min="16" max="16" width="11.88671875" style="120" bestFit="1" customWidth="1"/>
    <col min="17" max="17" width="13.6640625" style="124" bestFit="1" customWidth="1"/>
    <col min="18" max="18" width="12.6640625" style="124" bestFit="1" customWidth="1"/>
    <col min="19" max="251" width="7.77734375" style="124"/>
    <col min="252" max="252" width="4.77734375" style="124" customWidth="1"/>
    <col min="253" max="253" width="19.44140625" style="124" customWidth="1"/>
    <col min="254" max="254" width="9.6640625" style="124" customWidth="1"/>
    <col min="255" max="255" width="6.77734375" style="124" customWidth="1"/>
    <col min="256" max="256" width="6.21875" style="124" customWidth="1"/>
    <col min="257" max="257" width="7.77734375" style="124" customWidth="1"/>
    <col min="258" max="258" width="4.77734375" style="124" customWidth="1"/>
    <col min="259" max="259" width="7.33203125" style="124" customWidth="1"/>
    <col min="260" max="260" width="7.88671875" style="124" customWidth="1"/>
    <col min="261" max="261" width="6.77734375" style="124" customWidth="1"/>
    <col min="262" max="262" width="6" style="124" customWidth="1"/>
    <col min="263" max="264" width="6.5546875" style="124" customWidth="1"/>
    <col min="265" max="265" width="7.5546875" style="124" customWidth="1"/>
    <col min="266" max="266" width="9.88671875" style="124" customWidth="1"/>
    <col min="267" max="267" width="8.6640625" style="124" customWidth="1"/>
    <col min="268" max="507" width="7.77734375" style="124"/>
    <col min="508" max="508" width="4.77734375" style="124" customWidth="1"/>
    <col min="509" max="509" width="19.44140625" style="124" customWidth="1"/>
    <col min="510" max="510" width="9.6640625" style="124" customWidth="1"/>
    <col min="511" max="511" width="6.77734375" style="124" customWidth="1"/>
    <col min="512" max="512" width="6.21875" style="124" customWidth="1"/>
    <col min="513" max="513" width="7.77734375" style="124" customWidth="1"/>
    <col min="514" max="514" width="4.77734375" style="124" customWidth="1"/>
    <col min="515" max="515" width="7.33203125" style="124" customWidth="1"/>
    <col min="516" max="516" width="7.88671875" style="124" customWidth="1"/>
    <col min="517" max="517" width="6.77734375" style="124" customWidth="1"/>
    <col min="518" max="518" width="6" style="124" customWidth="1"/>
    <col min="519" max="520" width="6.5546875" style="124" customWidth="1"/>
    <col min="521" max="521" width="7.5546875" style="124" customWidth="1"/>
    <col min="522" max="522" width="9.88671875" style="124" customWidth="1"/>
    <col min="523" max="523" width="8.6640625" style="124" customWidth="1"/>
    <col min="524" max="763" width="7.77734375" style="124"/>
    <col min="764" max="764" width="4.77734375" style="124" customWidth="1"/>
    <col min="765" max="765" width="19.44140625" style="124" customWidth="1"/>
    <col min="766" max="766" width="9.6640625" style="124" customWidth="1"/>
    <col min="767" max="767" width="6.77734375" style="124" customWidth="1"/>
    <col min="768" max="768" width="6.21875" style="124" customWidth="1"/>
    <col min="769" max="769" width="7.77734375" style="124" customWidth="1"/>
    <col min="770" max="770" width="4.77734375" style="124" customWidth="1"/>
    <col min="771" max="771" width="7.33203125" style="124" customWidth="1"/>
    <col min="772" max="772" width="7.88671875" style="124" customWidth="1"/>
    <col min="773" max="773" width="6.77734375" style="124" customWidth="1"/>
    <col min="774" max="774" width="6" style="124" customWidth="1"/>
    <col min="775" max="776" width="6.5546875" style="124" customWidth="1"/>
    <col min="777" max="777" width="7.5546875" style="124" customWidth="1"/>
    <col min="778" max="778" width="9.88671875" style="124" customWidth="1"/>
    <col min="779" max="779" width="8.6640625" style="124" customWidth="1"/>
    <col min="780" max="1019" width="7.77734375" style="124"/>
    <col min="1020" max="1020" width="4.77734375" style="124" customWidth="1"/>
    <col min="1021" max="1021" width="19.44140625" style="124" customWidth="1"/>
    <col min="1022" max="1022" width="9.6640625" style="124" customWidth="1"/>
    <col min="1023" max="1023" width="6.77734375" style="124" customWidth="1"/>
    <col min="1024" max="1024" width="6.21875" style="124" customWidth="1"/>
    <col min="1025" max="1025" width="7.77734375" style="124" customWidth="1"/>
    <col min="1026" max="1026" width="4.77734375" style="124" customWidth="1"/>
    <col min="1027" max="1027" width="7.33203125" style="124" customWidth="1"/>
    <col min="1028" max="1028" width="7.88671875" style="124" customWidth="1"/>
    <col min="1029" max="1029" width="6.77734375" style="124" customWidth="1"/>
    <col min="1030" max="1030" width="6" style="124" customWidth="1"/>
    <col min="1031" max="1032" width="6.5546875" style="124" customWidth="1"/>
    <col min="1033" max="1033" width="7.5546875" style="124" customWidth="1"/>
    <col min="1034" max="1034" width="9.88671875" style="124" customWidth="1"/>
    <col min="1035" max="1035" width="8.6640625" style="124" customWidth="1"/>
    <col min="1036" max="1275" width="7.77734375" style="124"/>
    <col min="1276" max="1276" width="4.77734375" style="124" customWidth="1"/>
    <col min="1277" max="1277" width="19.44140625" style="124" customWidth="1"/>
    <col min="1278" max="1278" width="9.6640625" style="124" customWidth="1"/>
    <col min="1279" max="1279" width="6.77734375" style="124" customWidth="1"/>
    <col min="1280" max="1280" width="6.21875" style="124" customWidth="1"/>
    <col min="1281" max="1281" width="7.77734375" style="124" customWidth="1"/>
    <col min="1282" max="1282" width="4.77734375" style="124" customWidth="1"/>
    <col min="1283" max="1283" width="7.33203125" style="124" customWidth="1"/>
    <col min="1284" max="1284" width="7.88671875" style="124" customWidth="1"/>
    <col min="1285" max="1285" width="6.77734375" style="124" customWidth="1"/>
    <col min="1286" max="1286" width="6" style="124" customWidth="1"/>
    <col min="1287" max="1288" width="6.5546875" style="124" customWidth="1"/>
    <col min="1289" max="1289" width="7.5546875" style="124" customWidth="1"/>
    <col min="1290" max="1290" width="9.88671875" style="124" customWidth="1"/>
    <col min="1291" max="1291" width="8.6640625" style="124" customWidth="1"/>
    <col min="1292" max="1531" width="7.77734375" style="124"/>
    <col min="1532" max="1532" width="4.77734375" style="124" customWidth="1"/>
    <col min="1533" max="1533" width="19.44140625" style="124" customWidth="1"/>
    <col min="1534" max="1534" width="9.6640625" style="124" customWidth="1"/>
    <col min="1535" max="1535" width="6.77734375" style="124" customWidth="1"/>
    <col min="1536" max="1536" width="6.21875" style="124" customWidth="1"/>
    <col min="1537" max="1537" width="7.77734375" style="124" customWidth="1"/>
    <col min="1538" max="1538" width="4.77734375" style="124" customWidth="1"/>
    <col min="1539" max="1539" width="7.33203125" style="124" customWidth="1"/>
    <col min="1540" max="1540" width="7.88671875" style="124" customWidth="1"/>
    <col min="1541" max="1541" width="6.77734375" style="124" customWidth="1"/>
    <col min="1542" max="1542" width="6" style="124" customWidth="1"/>
    <col min="1543" max="1544" width="6.5546875" style="124" customWidth="1"/>
    <col min="1545" max="1545" width="7.5546875" style="124" customWidth="1"/>
    <col min="1546" max="1546" width="9.88671875" style="124" customWidth="1"/>
    <col min="1547" max="1547" width="8.6640625" style="124" customWidth="1"/>
    <col min="1548" max="1787" width="7.77734375" style="124"/>
    <col min="1788" max="1788" width="4.77734375" style="124" customWidth="1"/>
    <col min="1789" max="1789" width="19.44140625" style="124" customWidth="1"/>
    <col min="1790" max="1790" width="9.6640625" style="124" customWidth="1"/>
    <col min="1791" max="1791" width="6.77734375" style="124" customWidth="1"/>
    <col min="1792" max="1792" width="6.21875" style="124" customWidth="1"/>
    <col min="1793" max="1793" width="7.77734375" style="124" customWidth="1"/>
    <col min="1794" max="1794" width="4.77734375" style="124" customWidth="1"/>
    <col min="1795" max="1795" width="7.33203125" style="124" customWidth="1"/>
    <col min="1796" max="1796" width="7.88671875" style="124" customWidth="1"/>
    <col min="1797" max="1797" width="6.77734375" style="124" customWidth="1"/>
    <col min="1798" max="1798" width="6" style="124" customWidth="1"/>
    <col min="1799" max="1800" width="6.5546875" style="124" customWidth="1"/>
    <col min="1801" max="1801" width="7.5546875" style="124" customWidth="1"/>
    <col min="1802" max="1802" width="9.88671875" style="124" customWidth="1"/>
    <col min="1803" max="1803" width="8.6640625" style="124" customWidth="1"/>
    <col min="1804" max="2043" width="7.77734375" style="124"/>
    <col min="2044" max="2044" width="4.77734375" style="124" customWidth="1"/>
    <col min="2045" max="2045" width="19.44140625" style="124" customWidth="1"/>
    <col min="2046" max="2046" width="9.6640625" style="124" customWidth="1"/>
    <col min="2047" max="2047" width="6.77734375" style="124" customWidth="1"/>
    <col min="2048" max="2048" width="6.21875" style="124" customWidth="1"/>
    <col min="2049" max="2049" width="7.77734375" style="124" customWidth="1"/>
    <col min="2050" max="2050" width="4.77734375" style="124" customWidth="1"/>
    <col min="2051" max="2051" width="7.33203125" style="124" customWidth="1"/>
    <col min="2052" max="2052" width="7.88671875" style="124" customWidth="1"/>
    <col min="2053" max="2053" width="6.77734375" style="124" customWidth="1"/>
    <col min="2054" max="2054" width="6" style="124" customWidth="1"/>
    <col min="2055" max="2056" width="6.5546875" style="124" customWidth="1"/>
    <col min="2057" max="2057" width="7.5546875" style="124" customWidth="1"/>
    <col min="2058" max="2058" width="9.88671875" style="124" customWidth="1"/>
    <col min="2059" max="2059" width="8.6640625" style="124" customWidth="1"/>
    <col min="2060" max="2299" width="7.77734375" style="124"/>
    <col min="2300" max="2300" width="4.77734375" style="124" customWidth="1"/>
    <col min="2301" max="2301" width="19.44140625" style="124" customWidth="1"/>
    <col min="2302" max="2302" width="9.6640625" style="124" customWidth="1"/>
    <col min="2303" max="2303" width="6.77734375" style="124" customWidth="1"/>
    <col min="2304" max="2304" width="6.21875" style="124" customWidth="1"/>
    <col min="2305" max="2305" width="7.77734375" style="124" customWidth="1"/>
    <col min="2306" max="2306" width="4.77734375" style="124" customWidth="1"/>
    <col min="2307" max="2307" width="7.33203125" style="124" customWidth="1"/>
    <col min="2308" max="2308" width="7.88671875" style="124" customWidth="1"/>
    <col min="2309" max="2309" width="6.77734375" style="124" customWidth="1"/>
    <col min="2310" max="2310" width="6" style="124" customWidth="1"/>
    <col min="2311" max="2312" width="6.5546875" style="124" customWidth="1"/>
    <col min="2313" max="2313" width="7.5546875" style="124" customWidth="1"/>
    <col min="2314" max="2314" width="9.88671875" style="124" customWidth="1"/>
    <col min="2315" max="2315" width="8.6640625" style="124" customWidth="1"/>
    <col min="2316" max="2555" width="7.77734375" style="124"/>
    <col min="2556" max="2556" width="4.77734375" style="124" customWidth="1"/>
    <col min="2557" max="2557" width="19.44140625" style="124" customWidth="1"/>
    <col min="2558" max="2558" width="9.6640625" style="124" customWidth="1"/>
    <col min="2559" max="2559" width="6.77734375" style="124" customWidth="1"/>
    <col min="2560" max="2560" width="6.21875" style="124" customWidth="1"/>
    <col min="2561" max="2561" width="7.77734375" style="124" customWidth="1"/>
    <col min="2562" max="2562" width="4.77734375" style="124" customWidth="1"/>
    <col min="2563" max="2563" width="7.33203125" style="124" customWidth="1"/>
    <col min="2564" max="2564" width="7.88671875" style="124" customWidth="1"/>
    <col min="2565" max="2565" width="6.77734375" style="124" customWidth="1"/>
    <col min="2566" max="2566" width="6" style="124" customWidth="1"/>
    <col min="2567" max="2568" width="6.5546875" style="124" customWidth="1"/>
    <col min="2569" max="2569" width="7.5546875" style="124" customWidth="1"/>
    <col min="2570" max="2570" width="9.88671875" style="124" customWidth="1"/>
    <col min="2571" max="2571" width="8.6640625" style="124" customWidth="1"/>
    <col min="2572" max="2811" width="7.77734375" style="124"/>
    <col min="2812" max="2812" width="4.77734375" style="124" customWidth="1"/>
    <col min="2813" max="2813" width="19.44140625" style="124" customWidth="1"/>
    <col min="2814" max="2814" width="9.6640625" style="124" customWidth="1"/>
    <col min="2815" max="2815" width="6.77734375" style="124" customWidth="1"/>
    <col min="2816" max="2816" width="6.21875" style="124" customWidth="1"/>
    <col min="2817" max="2817" width="7.77734375" style="124" customWidth="1"/>
    <col min="2818" max="2818" width="4.77734375" style="124" customWidth="1"/>
    <col min="2819" max="2819" width="7.33203125" style="124" customWidth="1"/>
    <col min="2820" max="2820" width="7.88671875" style="124" customWidth="1"/>
    <col min="2821" max="2821" width="6.77734375" style="124" customWidth="1"/>
    <col min="2822" max="2822" width="6" style="124" customWidth="1"/>
    <col min="2823" max="2824" width="6.5546875" style="124" customWidth="1"/>
    <col min="2825" max="2825" width="7.5546875" style="124" customWidth="1"/>
    <col min="2826" max="2826" width="9.88671875" style="124" customWidth="1"/>
    <col min="2827" max="2827" width="8.6640625" style="124" customWidth="1"/>
    <col min="2828" max="3067" width="7.77734375" style="124"/>
    <col min="3068" max="3068" width="4.77734375" style="124" customWidth="1"/>
    <col min="3069" max="3069" width="19.44140625" style="124" customWidth="1"/>
    <col min="3070" max="3070" width="9.6640625" style="124" customWidth="1"/>
    <col min="3071" max="3071" width="6.77734375" style="124" customWidth="1"/>
    <col min="3072" max="3072" width="6.21875" style="124" customWidth="1"/>
    <col min="3073" max="3073" width="7.77734375" style="124" customWidth="1"/>
    <col min="3074" max="3074" width="4.77734375" style="124" customWidth="1"/>
    <col min="3075" max="3075" width="7.33203125" style="124" customWidth="1"/>
    <col min="3076" max="3076" width="7.88671875" style="124" customWidth="1"/>
    <col min="3077" max="3077" width="6.77734375" style="124" customWidth="1"/>
    <col min="3078" max="3078" width="6" style="124" customWidth="1"/>
    <col min="3079" max="3080" width="6.5546875" style="124" customWidth="1"/>
    <col min="3081" max="3081" width="7.5546875" style="124" customWidth="1"/>
    <col min="3082" max="3082" width="9.88671875" style="124" customWidth="1"/>
    <col min="3083" max="3083" width="8.6640625" style="124" customWidth="1"/>
    <col min="3084" max="3323" width="7.77734375" style="124"/>
    <col min="3324" max="3324" width="4.77734375" style="124" customWidth="1"/>
    <col min="3325" max="3325" width="19.44140625" style="124" customWidth="1"/>
    <col min="3326" max="3326" width="9.6640625" style="124" customWidth="1"/>
    <col min="3327" max="3327" width="6.77734375" style="124" customWidth="1"/>
    <col min="3328" max="3328" width="6.21875" style="124" customWidth="1"/>
    <col min="3329" max="3329" width="7.77734375" style="124" customWidth="1"/>
    <col min="3330" max="3330" width="4.77734375" style="124" customWidth="1"/>
    <col min="3331" max="3331" width="7.33203125" style="124" customWidth="1"/>
    <col min="3332" max="3332" width="7.88671875" style="124" customWidth="1"/>
    <col min="3333" max="3333" width="6.77734375" style="124" customWidth="1"/>
    <col min="3334" max="3334" width="6" style="124" customWidth="1"/>
    <col min="3335" max="3336" width="6.5546875" style="124" customWidth="1"/>
    <col min="3337" max="3337" width="7.5546875" style="124" customWidth="1"/>
    <col min="3338" max="3338" width="9.88671875" style="124" customWidth="1"/>
    <col min="3339" max="3339" width="8.6640625" style="124" customWidth="1"/>
    <col min="3340" max="3579" width="7.77734375" style="124"/>
    <col min="3580" max="3580" width="4.77734375" style="124" customWidth="1"/>
    <col min="3581" max="3581" width="19.44140625" style="124" customWidth="1"/>
    <col min="3582" max="3582" width="9.6640625" style="124" customWidth="1"/>
    <col min="3583" max="3583" width="6.77734375" style="124" customWidth="1"/>
    <col min="3584" max="3584" width="6.21875" style="124" customWidth="1"/>
    <col min="3585" max="3585" width="7.77734375" style="124" customWidth="1"/>
    <col min="3586" max="3586" width="4.77734375" style="124" customWidth="1"/>
    <col min="3587" max="3587" width="7.33203125" style="124" customWidth="1"/>
    <col min="3588" max="3588" width="7.88671875" style="124" customWidth="1"/>
    <col min="3589" max="3589" width="6.77734375" style="124" customWidth="1"/>
    <col min="3590" max="3590" width="6" style="124" customWidth="1"/>
    <col min="3591" max="3592" width="6.5546875" style="124" customWidth="1"/>
    <col min="3593" max="3593" width="7.5546875" style="124" customWidth="1"/>
    <col min="3594" max="3594" width="9.88671875" style="124" customWidth="1"/>
    <col min="3595" max="3595" width="8.6640625" style="124" customWidth="1"/>
    <col min="3596" max="3835" width="7.77734375" style="124"/>
    <col min="3836" max="3836" width="4.77734375" style="124" customWidth="1"/>
    <col min="3837" max="3837" width="19.44140625" style="124" customWidth="1"/>
    <col min="3838" max="3838" width="9.6640625" style="124" customWidth="1"/>
    <col min="3839" max="3839" width="6.77734375" style="124" customWidth="1"/>
    <col min="3840" max="3840" width="6.21875" style="124" customWidth="1"/>
    <col min="3841" max="3841" width="7.77734375" style="124" customWidth="1"/>
    <col min="3842" max="3842" width="4.77734375" style="124" customWidth="1"/>
    <col min="3843" max="3843" width="7.33203125" style="124" customWidth="1"/>
    <col min="3844" max="3844" width="7.88671875" style="124" customWidth="1"/>
    <col min="3845" max="3845" width="6.77734375" style="124" customWidth="1"/>
    <col min="3846" max="3846" width="6" style="124" customWidth="1"/>
    <col min="3847" max="3848" width="6.5546875" style="124" customWidth="1"/>
    <col min="3849" max="3849" width="7.5546875" style="124" customWidth="1"/>
    <col min="3850" max="3850" width="9.88671875" style="124" customWidth="1"/>
    <col min="3851" max="3851" width="8.6640625" style="124" customWidth="1"/>
    <col min="3852" max="4091" width="7.77734375" style="124"/>
    <col min="4092" max="4092" width="4.77734375" style="124" customWidth="1"/>
    <col min="4093" max="4093" width="19.44140625" style="124" customWidth="1"/>
    <col min="4094" max="4094" width="9.6640625" style="124" customWidth="1"/>
    <col min="4095" max="4095" width="6.77734375" style="124" customWidth="1"/>
    <col min="4096" max="4096" width="6.21875" style="124" customWidth="1"/>
    <col min="4097" max="4097" width="7.77734375" style="124" customWidth="1"/>
    <col min="4098" max="4098" width="4.77734375" style="124" customWidth="1"/>
    <col min="4099" max="4099" width="7.33203125" style="124" customWidth="1"/>
    <col min="4100" max="4100" width="7.88671875" style="124" customWidth="1"/>
    <col min="4101" max="4101" width="6.77734375" style="124" customWidth="1"/>
    <col min="4102" max="4102" width="6" style="124" customWidth="1"/>
    <col min="4103" max="4104" width="6.5546875" style="124" customWidth="1"/>
    <col min="4105" max="4105" width="7.5546875" style="124" customWidth="1"/>
    <col min="4106" max="4106" width="9.88671875" style="124" customWidth="1"/>
    <col min="4107" max="4107" width="8.6640625" style="124" customWidth="1"/>
    <col min="4108" max="4347" width="7.77734375" style="124"/>
    <col min="4348" max="4348" width="4.77734375" style="124" customWidth="1"/>
    <col min="4349" max="4349" width="19.44140625" style="124" customWidth="1"/>
    <col min="4350" max="4350" width="9.6640625" style="124" customWidth="1"/>
    <col min="4351" max="4351" width="6.77734375" style="124" customWidth="1"/>
    <col min="4352" max="4352" width="6.21875" style="124" customWidth="1"/>
    <col min="4353" max="4353" width="7.77734375" style="124" customWidth="1"/>
    <col min="4354" max="4354" width="4.77734375" style="124" customWidth="1"/>
    <col min="4355" max="4355" width="7.33203125" style="124" customWidth="1"/>
    <col min="4356" max="4356" width="7.88671875" style="124" customWidth="1"/>
    <col min="4357" max="4357" width="6.77734375" style="124" customWidth="1"/>
    <col min="4358" max="4358" width="6" style="124" customWidth="1"/>
    <col min="4359" max="4360" width="6.5546875" style="124" customWidth="1"/>
    <col min="4361" max="4361" width="7.5546875" style="124" customWidth="1"/>
    <col min="4362" max="4362" width="9.88671875" style="124" customWidth="1"/>
    <col min="4363" max="4363" width="8.6640625" style="124" customWidth="1"/>
    <col min="4364" max="4603" width="7.77734375" style="124"/>
    <col min="4604" max="4604" width="4.77734375" style="124" customWidth="1"/>
    <col min="4605" max="4605" width="19.44140625" style="124" customWidth="1"/>
    <col min="4606" max="4606" width="9.6640625" style="124" customWidth="1"/>
    <col min="4607" max="4607" width="6.77734375" style="124" customWidth="1"/>
    <col min="4608" max="4608" width="6.21875" style="124" customWidth="1"/>
    <col min="4609" max="4609" width="7.77734375" style="124" customWidth="1"/>
    <col min="4610" max="4610" width="4.77734375" style="124" customWidth="1"/>
    <col min="4611" max="4611" width="7.33203125" style="124" customWidth="1"/>
    <col min="4612" max="4612" width="7.88671875" style="124" customWidth="1"/>
    <col min="4613" max="4613" width="6.77734375" style="124" customWidth="1"/>
    <col min="4614" max="4614" width="6" style="124" customWidth="1"/>
    <col min="4615" max="4616" width="6.5546875" style="124" customWidth="1"/>
    <col min="4617" max="4617" width="7.5546875" style="124" customWidth="1"/>
    <col min="4618" max="4618" width="9.88671875" style="124" customWidth="1"/>
    <col min="4619" max="4619" width="8.6640625" style="124" customWidth="1"/>
    <col min="4620" max="4859" width="7.77734375" style="124"/>
    <col min="4860" max="4860" width="4.77734375" style="124" customWidth="1"/>
    <col min="4861" max="4861" width="19.44140625" style="124" customWidth="1"/>
    <col min="4862" max="4862" width="9.6640625" style="124" customWidth="1"/>
    <col min="4863" max="4863" width="6.77734375" style="124" customWidth="1"/>
    <col min="4864" max="4864" width="6.21875" style="124" customWidth="1"/>
    <col min="4865" max="4865" width="7.77734375" style="124" customWidth="1"/>
    <col min="4866" max="4866" width="4.77734375" style="124" customWidth="1"/>
    <col min="4867" max="4867" width="7.33203125" style="124" customWidth="1"/>
    <col min="4868" max="4868" width="7.88671875" style="124" customWidth="1"/>
    <col min="4869" max="4869" width="6.77734375" style="124" customWidth="1"/>
    <col min="4870" max="4870" width="6" style="124" customWidth="1"/>
    <col min="4871" max="4872" width="6.5546875" style="124" customWidth="1"/>
    <col min="4873" max="4873" width="7.5546875" style="124" customWidth="1"/>
    <col min="4874" max="4874" width="9.88671875" style="124" customWidth="1"/>
    <col min="4875" max="4875" width="8.6640625" style="124" customWidth="1"/>
    <col min="4876" max="5115" width="7.77734375" style="124"/>
    <col min="5116" max="5116" width="4.77734375" style="124" customWidth="1"/>
    <col min="5117" max="5117" width="19.44140625" style="124" customWidth="1"/>
    <col min="5118" max="5118" width="9.6640625" style="124" customWidth="1"/>
    <col min="5119" max="5119" width="6.77734375" style="124" customWidth="1"/>
    <col min="5120" max="5120" width="6.21875" style="124" customWidth="1"/>
    <col min="5121" max="5121" width="7.77734375" style="124" customWidth="1"/>
    <col min="5122" max="5122" width="4.77734375" style="124" customWidth="1"/>
    <col min="5123" max="5123" width="7.33203125" style="124" customWidth="1"/>
    <col min="5124" max="5124" width="7.88671875" style="124" customWidth="1"/>
    <col min="5125" max="5125" width="6.77734375" style="124" customWidth="1"/>
    <col min="5126" max="5126" width="6" style="124" customWidth="1"/>
    <col min="5127" max="5128" width="6.5546875" style="124" customWidth="1"/>
    <col min="5129" max="5129" width="7.5546875" style="124" customWidth="1"/>
    <col min="5130" max="5130" width="9.88671875" style="124" customWidth="1"/>
    <col min="5131" max="5131" width="8.6640625" style="124" customWidth="1"/>
    <col min="5132" max="5371" width="7.77734375" style="124"/>
    <col min="5372" max="5372" width="4.77734375" style="124" customWidth="1"/>
    <col min="5373" max="5373" width="19.44140625" style="124" customWidth="1"/>
    <col min="5374" max="5374" width="9.6640625" style="124" customWidth="1"/>
    <col min="5375" max="5375" width="6.77734375" style="124" customWidth="1"/>
    <col min="5376" max="5376" width="6.21875" style="124" customWidth="1"/>
    <col min="5377" max="5377" width="7.77734375" style="124" customWidth="1"/>
    <col min="5378" max="5378" width="4.77734375" style="124" customWidth="1"/>
    <col min="5379" max="5379" width="7.33203125" style="124" customWidth="1"/>
    <col min="5380" max="5380" width="7.88671875" style="124" customWidth="1"/>
    <col min="5381" max="5381" width="6.77734375" style="124" customWidth="1"/>
    <col min="5382" max="5382" width="6" style="124" customWidth="1"/>
    <col min="5383" max="5384" width="6.5546875" style="124" customWidth="1"/>
    <col min="5385" max="5385" width="7.5546875" style="124" customWidth="1"/>
    <col min="5386" max="5386" width="9.88671875" style="124" customWidth="1"/>
    <col min="5387" max="5387" width="8.6640625" style="124" customWidth="1"/>
    <col min="5388" max="5627" width="7.77734375" style="124"/>
    <col min="5628" max="5628" width="4.77734375" style="124" customWidth="1"/>
    <col min="5629" max="5629" width="19.44140625" style="124" customWidth="1"/>
    <col min="5630" max="5630" width="9.6640625" style="124" customWidth="1"/>
    <col min="5631" max="5631" width="6.77734375" style="124" customWidth="1"/>
    <col min="5632" max="5632" width="6.21875" style="124" customWidth="1"/>
    <col min="5633" max="5633" width="7.77734375" style="124" customWidth="1"/>
    <col min="5634" max="5634" width="4.77734375" style="124" customWidth="1"/>
    <col min="5635" max="5635" width="7.33203125" style="124" customWidth="1"/>
    <col min="5636" max="5636" width="7.88671875" style="124" customWidth="1"/>
    <col min="5637" max="5637" width="6.77734375" style="124" customWidth="1"/>
    <col min="5638" max="5638" width="6" style="124" customWidth="1"/>
    <col min="5639" max="5640" width="6.5546875" style="124" customWidth="1"/>
    <col min="5641" max="5641" width="7.5546875" style="124" customWidth="1"/>
    <col min="5642" max="5642" width="9.88671875" style="124" customWidth="1"/>
    <col min="5643" max="5643" width="8.6640625" style="124" customWidth="1"/>
    <col min="5644" max="5883" width="7.77734375" style="124"/>
    <col min="5884" max="5884" width="4.77734375" style="124" customWidth="1"/>
    <col min="5885" max="5885" width="19.44140625" style="124" customWidth="1"/>
    <col min="5886" max="5886" width="9.6640625" style="124" customWidth="1"/>
    <col min="5887" max="5887" width="6.77734375" style="124" customWidth="1"/>
    <col min="5888" max="5888" width="6.21875" style="124" customWidth="1"/>
    <col min="5889" max="5889" width="7.77734375" style="124" customWidth="1"/>
    <col min="5890" max="5890" width="4.77734375" style="124" customWidth="1"/>
    <col min="5891" max="5891" width="7.33203125" style="124" customWidth="1"/>
    <col min="5892" max="5892" width="7.88671875" style="124" customWidth="1"/>
    <col min="5893" max="5893" width="6.77734375" style="124" customWidth="1"/>
    <col min="5894" max="5894" width="6" style="124" customWidth="1"/>
    <col min="5895" max="5896" width="6.5546875" style="124" customWidth="1"/>
    <col min="5897" max="5897" width="7.5546875" style="124" customWidth="1"/>
    <col min="5898" max="5898" width="9.88671875" style="124" customWidth="1"/>
    <col min="5899" max="5899" width="8.6640625" style="124" customWidth="1"/>
    <col min="5900" max="6139" width="7.77734375" style="124"/>
    <col min="6140" max="6140" width="4.77734375" style="124" customWidth="1"/>
    <col min="6141" max="6141" width="19.44140625" style="124" customWidth="1"/>
    <col min="6142" max="6142" width="9.6640625" style="124" customWidth="1"/>
    <col min="6143" max="6143" width="6.77734375" style="124" customWidth="1"/>
    <col min="6144" max="6144" width="6.21875" style="124" customWidth="1"/>
    <col min="6145" max="6145" width="7.77734375" style="124" customWidth="1"/>
    <col min="6146" max="6146" width="4.77734375" style="124" customWidth="1"/>
    <col min="6147" max="6147" width="7.33203125" style="124" customWidth="1"/>
    <col min="6148" max="6148" width="7.88671875" style="124" customWidth="1"/>
    <col min="6149" max="6149" width="6.77734375" style="124" customWidth="1"/>
    <col min="6150" max="6150" width="6" style="124" customWidth="1"/>
    <col min="6151" max="6152" width="6.5546875" style="124" customWidth="1"/>
    <col min="6153" max="6153" width="7.5546875" style="124" customWidth="1"/>
    <col min="6154" max="6154" width="9.88671875" style="124" customWidth="1"/>
    <col min="6155" max="6155" width="8.6640625" style="124" customWidth="1"/>
    <col min="6156" max="6395" width="7.77734375" style="124"/>
    <col min="6396" max="6396" width="4.77734375" style="124" customWidth="1"/>
    <col min="6397" max="6397" width="19.44140625" style="124" customWidth="1"/>
    <col min="6398" max="6398" width="9.6640625" style="124" customWidth="1"/>
    <col min="6399" max="6399" width="6.77734375" style="124" customWidth="1"/>
    <col min="6400" max="6400" width="6.21875" style="124" customWidth="1"/>
    <col min="6401" max="6401" width="7.77734375" style="124" customWidth="1"/>
    <col min="6402" max="6402" width="4.77734375" style="124" customWidth="1"/>
    <col min="6403" max="6403" width="7.33203125" style="124" customWidth="1"/>
    <col min="6404" max="6404" width="7.88671875" style="124" customWidth="1"/>
    <col min="6405" max="6405" width="6.77734375" style="124" customWidth="1"/>
    <col min="6406" max="6406" width="6" style="124" customWidth="1"/>
    <col min="6407" max="6408" width="6.5546875" style="124" customWidth="1"/>
    <col min="6409" max="6409" width="7.5546875" style="124" customWidth="1"/>
    <col min="6410" max="6410" width="9.88671875" style="124" customWidth="1"/>
    <col min="6411" max="6411" width="8.6640625" style="124" customWidth="1"/>
    <col min="6412" max="6651" width="7.77734375" style="124"/>
    <col min="6652" max="6652" width="4.77734375" style="124" customWidth="1"/>
    <col min="6653" max="6653" width="19.44140625" style="124" customWidth="1"/>
    <col min="6654" max="6654" width="9.6640625" style="124" customWidth="1"/>
    <col min="6655" max="6655" width="6.77734375" style="124" customWidth="1"/>
    <col min="6656" max="6656" width="6.21875" style="124" customWidth="1"/>
    <col min="6657" max="6657" width="7.77734375" style="124" customWidth="1"/>
    <col min="6658" max="6658" width="4.77734375" style="124" customWidth="1"/>
    <col min="6659" max="6659" width="7.33203125" style="124" customWidth="1"/>
    <col min="6660" max="6660" width="7.88671875" style="124" customWidth="1"/>
    <col min="6661" max="6661" width="6.77734375" style="124" customWidth="1"/>
    <col min="6662" max="6662" width="6" style="124" customWidth="1"/>
    <col min="6663" max="6664" width="6.5546875" style="124" customWidth="1"/>
    <col min="6665" max="6665" width="7.5546875" style="124" customWidth="1"/>
    <col min="6666" max="6666" width="9.88671875" style="124" customWidth="1"/>
    <col min="6667" max="6667" width="8.6640625" style="124" customWidth="1"/>
    <col min="6668" max="6907" width="7.77734375" style="124"/>
    <col min="6908" max="6908" width="4.77734375" style="124" customWidth="1"/>
    <col min="6909" max="6909" width="19.44140625" style="124" customWidth="1"/>
    <col min="6910" max="6910" width="9.6640625" style="124" customWidth="1"/>
    <col min="6911" max="6911" width="6.77734375" style="124" customWidth="1"/>
    <col min="6912" max="6912" width="6.21875" style="124" customWidth="1"/>
    <col min="6913" max="6913" width="7.77734375" style="124" customWidth="1"/>
    <col min="6914" max="6914" width="4.77734375" style="124" customWidth="1"/>
    <col min="6915" max="6915" width="7.33203125" style="124" customWidth="1"/>
    <col min="6916" max="6916" width="7.88671875" style="124" customWidth="1"/>
    <col min="6917" max="6917" width="6.77734375" style="124" customWidth="1"/>
    <col min="6918" max="6918" width="6" style="124" customWidth="1"/>
    <col min="6919" max="6920" width="6.5546875" style="124" customWidth="1"/>
    <col min="6921" max="6921" width="7.5546875" style="124" customWidth="1"/>
    <col min="6922" max="6922" width="9.88671875" style="124" customWidth="1"/>
    <col min="6923" max="6923" width="8.6640625" style="124" customWidth="1"/>
    <col min="6924" max="7163" width="7.77734375" style="124"/>
    <col min="7164" max="7164" width="4.77734375" style="124" customWidth="1"/>
    <col min="7165" max="7165" width="19.44140625" style="124" customWidth="1"/>
    <col min="7166" max="7166" width="9.6640625" style="124" customWidth="1"/>
    <col min="7167" max="7167" width="6.77734375" style="124" customWidth="1"/>
    <col min="7168" max="7168" width="6.21875" style="124" customWidth="1"/>
    <col min="7169" max="7169" width="7.77734375" style="124" customWidth="1"/>
    <col min="7170" max="7170" width="4.77734375" style="124" customWidth="1"/>
    <col min="7171" max="7171" width="7.33203125" style="124" customWidth="1"/>
    <col min="7172" max="7172" width="7.88671875" style="124" customWidth="1"/>
    <col min="7173" max="7173" width="6.77734375" style="124" customWidth="1"/>
    <col min="7174" max="7174" width="6" style="124" customWidth="1"/>
    <col min="7175" max="7176" width="6.5546875" style="124" customWidth="1"/>
    <col min="7177" max="7177" width="7.5546875" style="124" customWidth="1"/>
    <col min="7178" max="7178" width="9.88671875" style="124" customWidth="1"/>
    <col min="7179" max="7179" width="8.6640625" style="124" customWidth="1"/>
    <col min="7180" max="7419" width="7.77734375" style="124"/>
    <col min="7420" max="7420" width="4.77734375" style="124" customWidth="1"/>
    <col min="7421" max="7421" width="19.44140625" style="124" customWidth="1"/>
    <col min="7422" max="7422" width="9.6640625" style="124" customWidth="1"/>
    <col min="7423" max="7423" width="6.77734375" style="124" customWidth="1"/>
    <col min="7424" max="7424" width="6.21875" style="124" customWidth="1"/>
    <col min="7425" max="7425" width="7.77734375" style="124" customWidth="1"/>
    <col min="7426" max="7426" width="4.77734375" style="124" customWidth="1"/>
    <col min="7427" max="7427" width="7.33203125" style="124" customWidth="1"/>
    <col min="7428" max="7428" width="7.88671875" style="124" customWidth="1"/>
    <col min="7429" max="7429" width="6.77734375" style="124" customWidth="1"/>
    <col min="7430" max="7430" width="6" style="124" customWidth="1"/>
    <col min="7431" max="7432" width="6.5546875" style="124" customWidth="1"/>
    <col min="7433" max="7433" width="7.5546875" style="124" customWidth="1"/>
    <col min="7434" max="7434" width="9.88671875" style="124" customWidth="1"/>
    <col min="7435" max="7435" width="8.6640625" style="124" customWidth="1"/>
    <col min="7436" max="7675" width="7.77734375" style="124"/>
    <col min="7676" max="7676" width="4.77734375" style="124" customWidth="1"/>
    <col min="7677" max="7677" width="19.44140625" style="124" customWidth="1"/>
    <col min="7678" max="7678" width="9.6640625" style="124" customWidth="1"/>
    <col min="7679" max="7679" width="6.77734375" style="124" customWidth="1"/>
    <col min="7680" max="7680" width="6.21875" style="124" customWidth="1"/>
    <col min="7681" max="7681" width="7.77734375" style="124" customWidth="1"/>
    <col min="7682" max="7682" width="4.77734375" style="124" customWidth="1"/>
    <col min="7683" max="7683" width="7.33203125" style="124" customWidth="1"/>
    <col min="7684" max="7684" width="7.88671875" style="124" customWidth="1"/>
    <col min="7685" max="7685" width="6.77734375" style="124" customWidth="1"/>
    <col min="7686" max="7686" width="6" style="124" customWidth="1"/>
    <col min="7687" max="7688" width="6.5546875" style="124" customWidth="1"/>
    <col min="7689" max="7689" width="7.5546875" style="124" customWidth="1"/>
    <col min="7690" max="7690" width="9.88671875" style="124" customWidth="1"/>
    <col min="7691" max="7691" width="8.6640625" style="124" customWidth="1"/>
    <col min="7692" max="7931" width="7.77734375" style="124"/>
    <col min="7932" max="7932" width="4.77734375" style="124" customWidth="1"/>
    <col min="7933" max="7933" width="19.44140625" style="124" customWidth="1"/>
    <col min="7934" max="7934" width="9.6640625" style="124" customWidth="1"/>
    <col min="7935" max="7935" width="6.77734375" style="124" customWidth="1"/>
    <col min="7936" max="7936" width="6.21875" style="124" customWidth="1"/>
    <col min="7937" max="7937" width="7.77734375" style="124" customWidth="1"/>
    <col min="7938" max="7938" width="4.77734375" style="124" customWidth="1"/>
    <col min="7939" max="7939" width="7.33203125" style="124" customWidth="1"/>
    <col min="7940" max="7940" width="7.88671875" style="124" customWidth="1"/>
    <col min="7941" max="7941" width="6.77734375" style="124" customWidth="1"/>
    <col min="7942" max="7942" width="6" style="124" customWidth="1"/>
    <col min="7943" max="7944" width="6.5546875" style="124" customWidth="1"/>
    <col min="7945" max="7945" width="7.5546875" style="124" customWidth="1"/>
    <col min="7946" max="7946" width="9.88671875" style="124" customWidth="1"/>
    <col min="7947" max="7947" width="8.6640625" style="124" customWidth="1"/>
    <col min="7948" max="8187" width="7.77734375" style="124"/>
    <col min="8188" max="8188" width="4.77734375" style="124" customWidth="1"/>
    <col min="8189" max="8189" width="19.44140625" style="124" customWidth="1"/>
    <col min="8190" max="8190" width="9.6640625" style="124" customWidth="1"/>
    <col min="8191" max="8191" width="6.77734375" style="124" customWidth="1"/>
    <col min="8192" max="8192" width="6.21875" style="124" customWidth="1"/>
    <col min="8193" max="8193" width="7.77734375" style="124" customWidth="1"/>
    <col min="8194" max="8194" width="4.77734375" style="124" customWidth="1"/>
    <col min="8195" max="8195" width="7.33203125" style="124" customWidth="1"/>
    <col min="8196" max="8196" width="7.88671875" style="124" customWidth="1"/>
    <col min="8197" max="8197" width="6.77734375" style="124" customWidth="1"/>
    <col min="8198" max="8198" width="6" style="124" customWidth="1"/>
    <col min="8199" max="8200" width="6.5546875" style="124" customWidth="1"/>
    <col min="8201" max="8201" width="7.5546875" style="124" customWidth="1"/>
    <col min="8202" max="8202" width="9.88671875" style="124" customWidth="1"/>
    <col min="8203" max="8203" width="8.6640625" style="124" customWidth="1"/>
    <col min="8204" max="8443" width="7.77734375" style="124"/>
    <col min="8444" max="8444" width="4.77734375" style="124" customWidth="1"/>
    <col min="8445" max="8445" width="19.44140625" style="124" customWidth="1"/>
    <col min="8446" max="8446" width="9.6640625" style="124" customWidth="1"/>
    <col min="8447" max="8447" width="6.77734375" style="124" customWidth="1"/>
    <col min="8448" max="8448" width="6.21875" style="124" customWidth="1"/>
    <col min="8449" max="8449" width="7.77734375" style="124" customWidth="1"/>
    <col min="8450" max="8450" width="4.77734375" style="124" customWidth="1"/>
    <col min="8451" max="8451" width="7.33203125" style="124" customWidth="1"/>
    <col min="8452" max="8452" width="7.88671875" style="124" customWidth="1"/>
    <col min="8453" max="8453" width="6.77734375" style="124" customWidth="1"/>
    <col min="8454" max="8454" width="6" style="124" customWidth="1"/>
    <col min="8455" max="8456" width="6.5546875" style="124" customWidth="1"/>
    <col min="8457" max="8457" width="7.5546875" style="124" customWidth="1"/>
    <col min="8458" max="8458" width="9.88671875" style="124" customWidth="1"/>
    <col min="8459" max="8459" width="8.6640625" style="124" customWidth="1"/>
    <col min="8460" max="8699" width="7.77734375" style="124"/>
    <col min="8700" max="8700" width="4.77734375" style="124" customWidth="1"/>
    <col min="8701" max="8701" width="19.44140625" style="124" customWidth="1"/>
    <col min="8702" max="8702" width="9.6640625" style="124" customWidth="1"/>
    <col min="8703" max="8703" width="6.77734375" style="124" customWidth="1"/>
    <col min="8704" max="8704" width="6.21875" style="124" customWidth="1"/>
    <col min="8705" max="8705" width="7.77734375" style="124" customWidth="1"/>
    <col min="8706" max="8706" width="4.77734375" style="124" customWidth="1"/>
    <col min="8707" max="8707" width="7.33203125" style="124" customWidth="1"/>
    <col min="8708" max="8708" width="7.88671875" style="124" customWidth="1"/>
    <col min="8709" max="8709" width="6.77734375" style="124" customWidth="1"/>
    <col min="8710" max="8710" width="6" style="124" customWidth="1"/>
    <col min="8711" max="8712" width="6.5546875" style="124" customWidth="1"/>
    <col min="8713" max="8713" width="7.5546875" style="124" customWidth="1"/>
    <col min="8714" max="8714" width="9.88671875" style="124" customWidth="1"/>
    <col min="8715" max="8715" width="8.6640625" style="124" customWidth="1"/>
    <col min="8716" max="8955" width="7.77734375" style="124"/>
    <col min="8956" max="8956" width="4.77734375" style="124" customWidth="1"/>
    <col min="8957" max="8957" width="19.44140625" style="124" customWidth="1"/>
    <col min="8958" max="8958" width="9.6640625" style="124" customWidth="1"/>
    <col min="8959" max="8959" width="6.77734375" style="124" customWidth="1"/>
    <col min="8960" max="8960" width="6.21875" style="124" customWidth="1"/>
    <col min="8961" max="8961" width="7.77734375" style="124" customWidth="1"/>
    <col min="8962" max="8962" width="4.77734375" style="124" customWidth="1"/>
    <col min="8963" max="8963" width="7.33203125" style="124" customWidth="1"/>
    <col min="8964" max="8964" width="7.88671875" style="124" customWidth="1"/>
    <col min="8965" max="8965" width="6.77734375" style="124" customWidth="1"/>
    <col min="8966" max="8966" width="6" style="124" customWidth="1"/>
    <col min="8967" max="8968" width="6.5546875" style="124" customWidth="1"/>
    <col min="8969" max="8969" width="7.5546875" style="124" customWidth="1"/>
    <col min="8970" max="8970" width="9.88671875" style="124" customWidth="1"/>
    <col min="8971" max="8971" width="8.6640625" style="124" customWidth="1"/>
    <col min="8972" max="9211" width="7.77734375" style="124"/>
    <col min="9212" max="9212" width="4.77734375" style="124" customWidth="1"/>
    <col min="9213" max="9213" width="19.44140625" style="124" customWidth="1"/>
    <col min="9214" max="9214" width="9.6640625" style="124" customWidth="1"/>
    <col min="9215" max="9215" width="6.77734375" style="124" customWidth="1"/>
    <col min="9216" max="9216" width="6.21875" style="124" customWidth="1"/>
    <col min="9217" max="9217" width="7.77734375" style="124" customWidth="1"/>
    <col min="9218" max="9218" width="4.77734375" style="124" customWidth="1"/>
    <col min="9219" max="9219" width="7.33203125" style="124" customWidth="1"/>
    <col min="9220" max="9220" width="7.88671875" style="124" customWidth="1"/>
    <col min="9221" max="9221" width="6.77734375" style="124" customWidth="1"/>
    <col min="9222" max="9222" width="6" style="124" customWidth="1"/>
    <col min="9223" max="9224" width="6.5546875" style="124" customWidth="1"/>
    <col min="9225" max="9225" width="7.5546875" style="124" customWidth="1"/>
    <col min="9226" max="9226" width="9.88671875" style="124" customWidth="1"/>
    <col min="9227" max="9227" width="8.6640625" style="124" customWidth="1"/>
    <col min="9228" max="9467" width="7.77734375" style="124"/>
    <col min="9468" max="9468" width="4.77734375" style="124" customWidth="1"/>
    <col min="9469" max="9469" width="19.44140625" style="124" customWidth="1"/>
    <col min="9470" max="9470" width="9.6640625" style="124" customWidth="1"/>
    <col min="9471" max="9471" width="6.77734375" style="124" customWidth="1"/>
    <col min="9472" max="9472" width="6.21875" style="124" customWidth="1"/>
    <col min="9473" max="9473" width="7.77734375" style="124" customWidth="1"/>
    <col min="9474" max="9474" width="4.77734375" style="124" customWidth="1"/>
    <col min="9475" max="9475" width="7.33203125" style="124" customWidth="1"/>
    <col min="9476" max="9476" width="7.88671875" style="124" customWidth="1"/>
    <col min="9477" max="9477" width="6.77734375" style="124" customWidth="1"/>
    <col min="9478" max="9478" width="6" style="124" customWidth="1"/>
    <col min="9479" max="9480" width="6.5546875" style="124" customWidth="1"/>
    <col min="9481" max="9481" width="7.5546875" style="124" customWidth="1"/>
    <col min="9482" max="9482" width="9.88671875" style="124" customWidth="1"/>
    <col min="9483" max="9483" width="8.6640625" style="124" customWidth="1"/>
    <col min="9484" max="9723" width="7.77734375" style="124"/>
    <col min="9724" max="9724" width="4.77734375" style="124" customWidth="1"/>
    <col min="9725" max="9725" width="19.44140625" style="124" customWidth="1"/>
    <col min="9726" max="9726" width="9.6640625" style="124" customWidth="1"/>
    <col min="9727" max="9727" width="6.77734375" style="124" customWidth="1"/>
    <col min="9728" max="9728" width="6.21875" style="124" customWidth="1"/>
    <col min="9729" max="9729" width="7.77734375" style="124" customWidth="1"/>
    <col min="9730" max="9730" width="4.77734375" style="124" customWidth="1"/>
    <col min="9731" max="9731" width="7.33203125" style="124" customWidth="1"/>
    <col min="9732" max="9732" width="7.88671875" style="124" customWidth="1"/>
    <col min="9733" max="9733" width="6.77734375" style="124" customWidth="1"/>
    <col min="9734" max="9734" width="6" style="124" customWidth="1"/>
    <col min="9735" max="9736" width="6.5546875" style="124" customWidth="1"/>
    <col min="9737" max="9737" width="7.5546875" style="124" customWidth="1"/>
    <col min="9738" max="9738" width="9.88671875" style="124" customWidth="1"/>
    <col min="9739" max="9739" width="8.6640625" style="124" customWidth="1"/>
    <col min="9740" max="9979" width="7.77734375" style="124"/>
    <col min="9980" max="9980" width="4.77734375" style="124" customWidth="1"/>
    <col min="9981" max="9981" width="19.44140625" style="124" customWidth="1"/>
    <col min="9982" max="9982" width="9.6640625" style="124" customWidth="1"/>
    <col min="9983" max="9983" width="6.77734375" style="124" customWidth="1"/>
    <col min="9984" max="9984" width="6.21875" style="124" customWidth="1"/>
    <col min="9985" max="9985" width="7.77734375" style="124" customWidth="1"/>
    <col min="9986" max="9986" width="4.77734375" style="124" customWidth="1"/>
    <col min="9987" max="9987" width="7.33203125" style="124" customWidth="1"/>
    <col min="9988" max="9988" width="7.88671875" style="124" customWidth="1"/>
    <col min="9989" max="9989" width="6.77734375" style="124" customWidth="1"/>
    <col min="9990" max="9990" width="6" style="124" customWidth="1"/>
    <col min="9991" max="9992" width="6.5546875" style="124" customWidth="1"/>
    <col min="9993" max="9993" width="7.5546875" style="124" customWidth="1"/>
    <col min="9994" max="9994" width="9.88671875" style="124" customWidth="1"/>
    <col min="9995" max="9995" width="8.6640625" style="124" customWidth="1"/>
    <col min="9996" max="10235" width="7.77734375" style="124"/>
    <col min="10236" max="10236" width="4.77734375" style="124" customWidth="1"/>
    <col min="10237" max="10237" width="19.44140625" style="124" customWidth="1"/>
    <col min="10238" max="10238" width="9.6640625" style="124" customWidth="1"/>
    <col min="10239" max="10239" width="6.77734375" style="124" customWidth="1"/>
    <col min="10240" max="10240" width="6.21875" style="124" customWidth="1"/>
    <col min="10241" max="10241" width="7.77734375" style="124" customWidth="1"/>
    <col min="10242" max="10242" width="4.77734375" style="124" customWidth="1"/>
    <col min="10243" max="10243" width="7.33203125" style="124" customWidth="1"/>
    <col min="10244" max="10244" width="7.88671875" style="124" customWidth="1"/>
    <col min="10245" max="10245" width="6.77734375" style="124" customWidth="1"/>
    <col min="10246" max="10246" width="6" style="124" customWidth="1"/>
    <col min="10247" max="10248" width="6.5546875" style="124" customWidth="1"/>
    <col min="10249" max="10249" width="7.5546875" style="124" customWidth="1"/>
    <col min="10250" max="10250" width="9.88671875" style="124" customWidth="1"/>
    <col min="10251" max="10251" width="8.6640625" style="124" customWidth="1"/>
    <col min="10252" max="10491" width="7.77734375" style="124"/>
    <col min="10492" max="10492" width="4.77734375" style="124" customWidth="1"/>
    <col min="10493" max="10493" width="19.44140625" style="124" customWidth="1"/>
    <col min="10494" max="10494" width="9.6640625" style="124" customWidth="1"/>
    <col min="10495" max="10495" width="6.77734375" style="124" customWidth="1"/>
    <col min="10496" max="10496" width="6.21875" style="124" customWidth="1"/>
    <col min="10497" max="10497" width="7.77734375" style="124" customWidth="1"/>
    <col min="10498" max="10498" width="4.77734375" style="124" customWidth="1"/>
    <col min="10499" max="10499" width="7.33203125" style="124" customWidth="1"/>
    <col min="10500" max="10500" width="7.88671875" style="124" customWidth="1"/>
    <col min="10501" max="10501" width="6.77734375" style="124" customWidth="1"/>
    <col min="10502" max="10502" width="6" style="124" customWidth="1"/>
    <col min="10503" max="10504" width="6.5546875" style="124" customWidth="1"/>
    <col min="10505" max="10505" width="7.5546875" style="124" customWidth="1"/>
    <col min="10506" max="10506" width="9.88671875" style="124" customWidth="1"/>
    <col min="10507" max="10507" width="8.6640625" style="124" customWidth="1"/>
    <col min="10508" max="10747" width="7.77734375" style="124"/>
    <col min="10748" max="10748" width="4.77734375" style="124" customWidth="1"/>
    <col min="10749" max="10749" width="19.44140625" style="124" customWidth="1"/>
    <col min="10750" max="10750" width="9.6640625" style="124" customWidth="1"/>
    <col min="10751" max="10751" width="6.77734375" style="124" customWidth="1"/>
    <col min="10752" max="10752" width="6.21875" style="124" customWidth="1"/>
    <col min="10753" max="10753" width="7.77734375" style="124" customWidth="1"/>
    <col min="10754" max="10754" width="4.77734375" style="124" customWidth="1"/>
    <col min="10755" max="10755" width="7.33203125" style="124" customWidth="1"/>
    <col min="10756" max="10756" width="7.88671875" style="124" customWidth="1"/>
    <col min="10757" max="10757" width="6.77734375" style="124" customWidth="1"/>
    <col min="10758" max="10758" width="6" style="124" customWidth="1"/>
    <col min="10759" max="10760" width="6.5546875" style="124" customWidth="1"/>
    <col min="10761" max="10761" width="7.5546875" style="124" customWidth="1"/>
    <col min="10762" max="10762" width="9.88671875" style="124" customWidth="1"/>
    <col min="10763" max="10763" width="8.6640625" style="124" customWidth="1"/>
    <col min="10764" max="11003" width="7.77734375" style="124"/>
    <col min="11004" max="11004" width="4.77734375" style="124" customWidth="1"/>
    <col min="11005" max="11005" width="19.44140625" style="124" customWidth="1"/>
    <col min="11006" max="11006" width="9.6640625" style="124" customWidth="1"/>
    <col min="11007" max="11007" width="6.77734375" style="124" customWidth="1"/>
    <col min="11008" max="11008" width="6.21875" style="124" customWidth="1"/>
    <col min="11009" max="11009" width="7.77734375" style="124" customWidth="1"/>
    <col min="11010" max="11010" width="4.77734375" style="124" customWidth="1"/>
    <col min="11011" max="11011" width="7.33203125" style="124" customWidth="1"/>
    <col min="11012" max="11012" width="7.88671875" style="124" customWidth="1"/>
    <col min="11013" max="11013" width="6.77734375" style="124" customWidth="1"/>
    <col min="11014" max="11014" width="6" style="124" customWidth="1"/>
    <col min="11015" max="11016" width="6.5546875" style="124" customWidth="1"/>
    <col min="11017" max="11017" width="7.5546875" style="124" customWidth="1"/>
    <col min="11018" max="11018" width="9.88671875" style="124" customWidth="1"/>
    <col min="11019" max="11019" width="8.6640625" style="124" customWidth="1"/>
    <col min="11020" max="11259" width="7.77734375" style="124"/>
    <col min="11260" max="11260" width="4.77734375" style="124" customWidth="1"/>
    <col min="11261" max="11261" width="19.44140625" style="124" customWidth="1"/>
    <col min="11262" max="11262" width="9.6640625" style="124" customWidth="1"/>
    <col min="11263" max="11263" width="6.77734375" style="124" customWidth="1"/>
    <col min="11264" max="11264" width="6.21875" style="124" customWidth="1"/>
    <col min="11265" max="11265" width="7.77734375" style="124" customWidth="1"/>
    <col min="11266" max="11266" width="4.77734375" style="124" customWidth="1"/>
    <col min="11267" max="11267" width="7.33203125" style="124" customWidth="1"/>
    <col min="11268" max="11268" width="7.88671875" style="124" customWidth="1"/>
    <col min="11269" max="11269" width="6.77734375" style="124" customWidth="1"/>
    <col min="11270" max="11270" width="6" style="124" customWidth="1"/>
    <col min="11271" max="11272" width="6.5546875" style="124" customWidth="1"/>
    <col min="11273" max="11273" width="7.5546875" style="124" customWidth="1"/>
    <col min="11274" max="11274" width="9.88671875" style="124" customWidth="1"/>
    <col min="11275" max="11275" width="8.6640625" style="124" customWidth="1"/>
    <col min="11276" max="11515" width="7.77734375" style="124"/>
    <col min="11516" max="11516" width="4.77734375" style="124" customWidth="1"/>
    <col min="11517" max="11517" width="19.44140625" style="124" customWidth="1"/>
    <col min="11518" max="11518" width="9.6640625" style="124" customWidth="1"/>
    <col min="11519" max="11519" width="6.77734375" style="124" customWidth="1"/>
    <col min="11520" max="11520" width="6.21875" style="124" customWidth="1"/>
    <col min="11521" max="11521" width="7.77734375" style="124" customWidth="1"/>
    <col min="11522" max="11522" width="4.77734375" style="124" customWidth="1"/>
    <col min="11523" max="11523" width="7.33203125" style="124" customWidth="1"/>
    <col min="11524" max="11524" width="7.88671875" style="124" customWidth="1"/>
    <col min="11525" max="11525" width="6.77734375" style="124" customWidth="1"/>
    <col min="11526" max="11526" width="6" style="124" customWidth="1"/>
    <col min="11527" max="11528" width="6.5546875" style="124" customWidth="1"/>
    <col min="11529" max="11529" width="7.5546875" style="124" customWidth="1"/>
    <col min="11530" max="11530" width="9.88671875" style="124" customWidth="1"/>
    <col min="11531" max="11531" width="8.6640625" style="124" customWidth="1"/>
    <col min="11532" max="11771" width="7.77734375" style="124"/>
    <col min="11772" max="11772" width="4.77734375" style="124" customWidth="1"/>
    <col min="11773" max="11773" width="19.44140625" style="124" customWidth="1"/>
    <col min="11774" max="11774" width="9.6640625" style="124" customWidth="1"/>
    <col min="11775" max="11775" width="6.77734375" style="124" customWidth="1"/>
    <col min="11776" max="11776" width="6.21875" style="124" customWidth="1"/>
    <col min="11777" max="11777" width="7.77734375" style="124" customWidth="1"/>
    <col min="11778" max="11778" width="4.77734375" style="124" customWidth="1"/>
    <col min="11779" max="11779" width="7.33203125" style="124" customWidth="1"/>
    <col min="11780" max="11780" width="7.88671875" style="124" customWidth="1"/>
    <col min="11781" max="11781" width="6.77734375" style="124" customWidth="1"/>
    <col min="11782" max="11782" width="6" style="124" customWidth="1"/>
    <col min="11783" max="11784" width="6.5546875" style="124" customWidth="1"/>
    <col min="11785" max="11785" width="7.5546875" style="124" customWidth="1"/>
    <col min="11786" max="11786" width="9.88671875" style="124" customWidth="1"/>
    <col min="11787" max="11787" width="8.6640625" style="124" customWidth="1"/>
    <col min="11788" max="12027" width="7.77734375" style="124"/>
    <col min="12028" max="12028" width="4.77734375" style="124" customWidth="1"/>
    <col min="12029" max="12029" width="19.44140625" style="124" customWidth="1"/>
    <col min="12030" max="12030" width="9.6640625" style="124" customWidth="1"/>
    <col min="12031" max="12031" width="6.77734375" style="124" customWidth="1"/>
    <col min="12032" max="12032" width="6.21875" style="124" customWidth="1"/>
    <col min="12033" max="12033" width="7.77734375" style="124" customWidth="1"/>
    <col min="12034" max="12034" width="4.77734375" style="124" customWidth="1"/>
    <col min="12035" max="12035" width="7.33203125" style="124" customWidth="1"/>
    <col min="12036" max="12036" width="7.88671875" style="124" customWidth="1"/>
    <col min="12037" max="12037" width="6.77734375" style="124" customWidth="1"/>
    <col min="12038" max="12038" width="6" style="124" customWidth="1"/>
    <col min="12039" max="12040" width="6.5546875" style="124" customWidth="1"/>
    <col min="12041" max="12041" width="7.5546875" style="124" customWidth="1"/>
    <col min="12042" max="12042" width="9.88671875" style="124" customWidth="1"/>
    <col min="12043" max="12043" width="8.6640625" style="124" customWidth="1"/>
    <col min="12044" max="12283" width="7.77734375" style="124"/>
    <col min="12284" max="12284" width="4.77734375" style="124" customWidth="1"/>
    <col min="12285" max="12285" width="19.44140625" style="124" customWidth="1"/>
    <col min="12286" max="12286" width="9.6640625" style="124" customWidth="1"/>
    <col min="12287" max="12287" width="6.77734375" style="124" customWidth="1"/>
    <col min="12288" max="12288" width="6.21875" style="124" customWidth="1"/>
    <col min="12289" max="12289" width="7.77734375" style="124" customWidth="1"/>
    <col min="12290" max="12290" width="4.77734375" style="124" customWidth="1"/>
    <col min="12291" max="12291" width="7.33203125" style="124" customWidth="1"/>
    <col min="12292" max="12292" width="7.88671875" style="124" customWidth="1"/>
    <col min="12293" max="12293" width="6.77734375" style="124" customWidth="1"/>
    <col min="12294" max="12294" width="6" style="124" customWidth="1"/>
    <col min="12295" max="12296" width="6.5546875" style="124" customWidth="1"/>
    <col min="12297" max="12297" width="7.5546875" style="124" customWidth="1"/>
    <col min="12298" max="12298" width="9.88671875" style="124" customWidth="1"/>
    <col min="12299" max="12299" width="8.6640625" style="124" customWidth="1"/>
    <col min="12300" max="12539" width="7.77734375" style="124"/>
    <col min="12540" max="12540" width="4.77734375" style="124" customWidth="1"/>
    <col min="12541" max="12541" width="19.44140625" style="124" customWidth="1"/>
    <col min="12542" max="12542" width="9.6640625" style="124" customWidth="1"/>
    <col min="12543" max="12543" width="6.77734375" style="124" customWidth="1"/>
    <col min="12544" max="12544" width="6.21875" style="124" customWidth="1"/>
    <col min="12545" max="12545" width="7.77734375" style="124" customWidth="1"/>
    <col min="12546" max="12546" width="4.77734375" style="124" customWidth="1"/>
    <col min="12547" max="12547" width="7.33203125" style="124" customWidth="1"/>
    <col min="12548" max="12548" width="7.88671875" style="124" customWidth="1"/>
    <col min="12549" max="12549" width="6.77734375" style="124" customWidth="1"/>
    <col min="12550" max="12550" width="6" style="124" customWidth="1"/>
    <col min="12551" max="12552" width="6.5546875" style="124" customWidth="1"/>
    <col min="12553" max="12553" width="7.5546875" style="124" customWidth="1"/>
    <col min="12554" max="12554" width="9.88671875" style="124" customWidth="1"/>
    <col min="12555" max="12555" width="8.6640625" style="124" customWidth="1"/>
    <col min="12556" max="12795" width="7.77734375" style="124"/>
    <col min="12796" max="12796" width="4.77734375" style="124" customWidth="1"/>
    <col min="12797" max="12797" width="19.44140625" style="124" customWidth="1"/>
    <col min="12798" max="12798" width="9.6640625" style="124" customWidth="1"/>
    <col min="12799" max="12799" width="6.77734375" style="124" customWidth="1"/>
    <col min="12800" max="12800" width="6.21875" style="124" customWidth="1"/>
    <col min="12801" max="12801" width="7.77734375" style="124" customWidth="1"/>
    <col min="12802" max="12802" width="4.77734375" style="124" customWidth="1"/>
    <col min="12803" max="12803" width="7.33203125" style="124" customWidth="1"/>
    <col min="12804" max="12804" width="7.88671875" style="124" customWidth="1"/>
    <col min="12805" max="12805" width="6.77734375" style="124" customWidth="1"/>
    <col min="12806" max="12806" width="6" style="124" customWidth="1"/>
    <col min="12807" max="12808" width="6.5546875" style="124" customWidth="1"/>
    <col min="12809" max="12809" width="7.5546875" style="124" customWidth="1"/>
    <col min="12810" max="12810" width="9.88671875" style="124" customWidth="1"/>
    <col min="12811" max="12811" width="8.6640625" style="124" customWidth="1"/>
    <col min="12812" max="13051" width="7.77734375" style="124"/>
    <col min="13052" max="13052" width="4.77734375" style="124" customWidth="1"/>
    <col min="13053" max="13053" width="19.44140625" style="124" customWidth="1"/>
    <col min="13054" max="13054" width="9.6640625" style="124" customWidth="1"/>
    <col min="13055" max="13055" width="6.77734375" style="124" customWidth="1"/>
    <col min="13056" max="13056" width="6.21875" style="124" customWidth="1"/>
    <col min="13057" max="13057" width="7.77734375" style="124" customWidth="1"/>
    <col min="13058" max="13058" width="4.77734375" style="124" customWidth="1"/>
    <col min="13059" max="13059" width="7.33203125" style="124" customWidth="1"/>
    <col min="13060" max="13060" width="7.88671875" style="124" customWidth="1"/>
    <col min="13061" max="13061" width="6.77734375" style="124" customWidth="1"/>
    <col min="13062" max="13062" width="6" style="124" customWidth="1"/>
    <col min="13063" max="13064" width="6.5546875" style="124" customWidth="1"/>
    <col min="13065" max="13065" width="7.5546875" style="124" customWidth="1"/>
    <col min="13066" max="13066" width="9.88671875" style="124" customWidth="1"/>
    <col min="13067" max="13067" width="8.6640625" style="124" customWidth="1"/>
    <col min="13068" max="13307" width="7.77734375" style="124"/>
    <col min="13308" max="13308" width="4.77734375" style="124" customWidth="1"/>
    <col min="13309" max="13309" width="19.44140625" style="124" customWidth="1"/>
    <col min="13310" max="13310" width="9.6640625" style="124" customWidth="1"/>
    <col min="13311" max="13311" width="6.77734375" style="124" customWidth="1"/>
    <col min="13312" max="13312" width="6.21875" style="124" customWidth="1"/>
    <col min="13313" max="13313" width="7.77734375" style="124" customWidth="1"/>
    <col min="13314" max="13314" width="4.77734375" style="124" customWidth="1"/>
    <col min="13315" max="13315" width="7.33203125" style="124" customWidth="1"/>
    <col min="13316" max="13316" width="7.88671875" style="124" customWidth="1"/>
    <col min="13317" max="13317" width="6.77734375" style="124" customWidth="1"/>
    <col min="13318" max="13318" width="6" style="124" customWidth="1"/>
    <col min="13319" max="13320" width="6.5546875" style="124" customWidth="1"/>
    <col min="13321" max="13321" width="7.5546875" style="124" customWidth="1"/>
    <col min="13322" max="13322" width="9.88671875" style="124" customWidth="1"/>
    <col min="13323" max="13323" width="8.6640625" style="124" customWidth="1"/>
    <col min="13324" max="13563" width="7.77734375" style="124"/>
    <col min="13564" max="13564" width="4.77734375" style="124" customWidth="1"/>
    <col min="13565" max="13565" width="19.44140625" style="124" customWidth="1"/>
    <col min="13566" max="13566" width="9.6640625" style="124" customWidth="1"/>
    <col min="13567" max="13567" width="6.77734375" style="124" customWidth="1"/>
    <col min="13568" max="13568" width="6.21875" style="124" customWidth="1"/>
    <col min="13569" max="13569" width="7.77734375" style="124" customWidth="1"/>
    <col min="13570" max="13570" width="4.77734375" style="124" customWidth="1"/>
    <col min="13571" max="13571" width="7.33203125" style="124" customWidth="1"/>
    <col min="13572" max="13572" width="7.88671875" style="124" customWidth="1"/>
    <col min="13573" max="13573" width="6.77734375" style="124" customWidth="1"/>
    <col min="13574" max="13574" width="6" style="124" customWidth="1"/>
    <col min="13575" max="13576" width="6.5546875" style="124" customWidth="1"/>
    <col min="13577" max="13577" width="7.5546875" style="124" customWidth="1"/>
    <col min="13578" max="13578" width="9.88671875" style="124" customWidth="1"/>
    <col min="13579" max="13579" width="8.6640625" style="124" customWidth="1"/>
    <col min="13580" max="13819" width="7.77734375" style="124"/>
    <col min="13820" max="13820" width="4.77734375" style="124" customWidth="1"/>
    <col min="13821" max="13821" width="19.44140625" style="124" customWidth="1"/>
    <col min="13822" max="13822" width="9.6640625" style="124" customWidth="1"/>
    <col min="13823" max="13823" width="6.77734375" style="124" customWidth="1"/>
    <col min="13824" max="13824" width="6.21875" style="124" customWidth="1"/>
    <col min="13825" max="13825" width="7.77734375" style="124" customWidth="1"/>
    <col min="13826" max="13826" width="4.77734375" style="124" customWidth="1"/>
    <col min="13827" max="13827" width="7.33203125" style="124" customWidth="1"/>
    <col min="13828" max="13828" width="7.88671875" style="124" customWidth="1"/>
    <col min="13829" max="13829" width="6.77734375" style="124" customWidth="1"/>
    <col min="13830" max="13830" width="6" style="124" customWidth="1"/>
    <col min="13831" max="13832" width="6.5546875" style="124" customWidth="1"/>
    <col min="13833" max="13833" width="7.5546875" style="124" customWidth="1"/>
    <col min="13834" max="13834" width="9.88671875" style="124" customWidth="1"/>
    <col min="13835" max="13835" width="8.6640625" style="124" customWidth="1"/>
    <col min="13836" max="14075" width="7.77734375" style="124"/>
    <col min="14076" max="14076" width="4.77734375" style="124" customWidth="1"/>
    <col min="14077" max="14077" width="19.44140625" style="124" customWidth="1"/>
    <col min="14078" max="14078" width="9.6640625" style="124" customWidth="1"/>
    <col min="14079" max="14079" width="6.77734375" style="124" customWidth="1"/>
    <col min="14080" max="14080" width="6.21875" style="124" customWidth="1"/>
    <col min="14081" max="14081" width="7.77734375" style="124" customWidth="1"/>
    <col min="14082" max="14082" width="4.77734375" style="124" customWidth="1"/>
    <col min="14083" max="14083" width="7.33203125" style="124" customWidth="1"/>
    <col min="14084" max="14084" width="7.88671875" style="124" customWidth="1"/>
    <col min="14085" max="14085" width="6.77734375" style="124" customWidth="1"/>
    <col min="14086" max="14086" width="6" style="124" customWidth="1"/>
    <col min="14087" max="14088" width="6.5546875" style="124" customWidth="1"/>
    <col min="14089" max="14089" width="7.5546875" style="124" customWidth="1"/>
    <col min="14090" max="14090" width="9.88671875" style="124" customWidth="1"/>
    <col min="14091" max="14091" width="8.6640625" style="124" customWidth="1"/>
    <col min="14092" max="14331" width="7.77734375" style="124"/>
    <col min="14332" max="14332" width="4.77734375" style="124" customWidth="1"/>
    <col min="14333" max="14333" width="19.44140625" style="124" customWidth="1"/>
    <col min="14334" max="14334" width="9.6640625" style="124" customWidth="1"/>
    <col min="14335" max="14335" width="6.77734375" style="124" customWidth="1"/>
    <col min="14336" max="14336" width="6.21875" style="124" customWidth="1"/>
    <col min="14337" max="14337" width="7.77734375" style="124" customWidth="1"/>
    <col min="14338" max="14338" width="4.77734375" style="124" customWidth="1"/>
    <col min="14339" max="14339" width="7.33203125" style="124" customWidth="1"/>
    <col min="14340" max="14340" width="7.88671875" style="124" customWidth="1"/>
    <col min="14341" max="14341" width="6.77734375" style="124" customWidth="1"/>
    <col min="14342" max="14342" width="6" style="124" customWidth="1"/>
    <col min="14343" max="14344" width="6.5546875" style="124" customWidth="1"/>
    <col min="14345" max="14345" width="7.5546875" style="124" customWidth="1"/>
    <col min="14346" max="14346" width="9.88671875" style="124" customWidth="1"/>
    <col min="14347" max="14347" width="8.6640625" style="124" customWidth="1"/>
    <col min="14348" max="14587" width="7.77734375" style="124"/>
    <col min="14588" max="14588" width="4.77734375" style="124" customWidth="1"/>
    <col min="14589" max="14589" width="19.44140625" style="124" customWidth="1"/>
    <col min="14590" max="14590" width="9.6640625" style="124" customWidth="1"/>
    <col min="14591" max="14591" width="6.77734375" style="124" customWidth="1"/>
    <col min="14592" max="14592" width="6.21875" style="124" customWidth="1"/>
    <col min="14593" max="14593" width="7.77734375" style="124" customWidth="1"/>
    <col min="14594" max="14594" width="4.77734375" style="124" customWidth="1"/>
    <col min="14595" max="14595" width="7.33203125" style="124" customWidth="1"/>
    <col min="14596" max="14596" width="7.88671875" style="124" customWidth="1"/>
    <col min="14597" max="14597" width="6.77734375" style="124" customWidth="1"/>
    <col min="14598" max="14598" width="6" style="124" customWidth="1"/>
    <col min="14599" max="14600" width="6.5546875" style="124" customWidth="1"/>
    <col min="14601" max="14601" width="7.5546875" style="124" customWidth="1"/>
    <col min="14602" max="14602" width="9.88671875" style="124" customWidth="1"/>
    <col min="14603" max="14603" width="8.6640625" style="124" customWidth="1"/>
    <col min="14604" max="14843" width="7.77734375" style="124"/>
    <col min="14844" max="14844" width="4.77734375" style="124" customWidth="1"/>
    <col min="14845" max="14845" width="19.44140625" style="124" customWidth="1"/>
    <col min="14846" max="14846" width="9.6640625" style="124" customWidth="1"/>
    <col min="14847" max="14847" width="6.77734375" style="124" customWidth="1"/>
    <col min="14848" max="14848" width="6.21875" style="124" customWidth="1"/>
    <col min="14849" max="14849" width="7.77734375" style="124" customWidth="1"/>
    <col min="14850" max="14850" width="4.77734375" style="124" customWidth="1"/>
    <col min="14851" max="14851" width="7.33203125" style="124" customWidth="1"/>
    <col min="14852" max="14852" width="7.88671875" style="124" customWidth="1"/>
    <col min="14853" max="14853" width="6.77734375" style="124" customWidth="1"/>
    <col min="14854" max="14854" width="6" style="124" customWidth="1"/>
    <col min="14855" max="14856" width="6.5546875" style="124" customWidth="1"/>
    <col min="14857" max="14857" width="7.5546875" style="124" customWidth="1"/>
    <col min="14858" max="14858" width="9.88671875" style="124" customWidth="1"/>
    <col min="14859" max="14859" width="8.6640625" style="124" customWidth="1"/>
    <col min="14860" max="15099" width="7.77734375" style="124"/>
    <col min="15100" max="15100" width="4.77734375" style="124" customWidth="1"/>
    <col min="15101" max="15101" width="19.44140625" style="124" customWidth="1"/>
    <col min="15102" max="15102" width="9.6640625" style="124" customWidth="1"/>
    <col min="15103" max="15103" width="6.77734375" style="124" customWidth="1"/>
    <col min="15104" max="15104" width="6.21875" style="124" customWidth="1"/>
    <col min="15105" max="15105" width="7.77734375" style="124" customWidth="1"/>
    <col min="15106" max="15106" width="4.77734375" style="124" customWidth="1"/>
    <col min="15107" max="15107" width="7.33203125" style="124" customWidth="1"/>
    <col min="15108" max="15108" width="7.88671875" style="124" customWidth="1"/>
    <col min="15109" max="15109" width="6.77734375" style="124" customWidth="1"/>
    <col min="15110" max="15110" width="6" style="124" customWidth="1"/>
    <col min="15111" max="15112" width="6.5546875" style="124" customWidth="1"/>
    <col min="15113" max="15113" width="7.5546875" style="124" customWidth="1"/>
    <col min="15114" max="15114" width="9.88671875" style="124" customWidth="1"/>
    <col min="15115" max="15115" width="8.6640625" style="124" customWidth="1"/>
    <col min="15116" max="15355" width="7.77734375" style="124"/>
    <col min="15356" max="15356" width="4.77734375" style="124" customWidth="1"/>
    <col min="15357" max="15357" width="19.44140625" style="124" customWidth="1"/>
    <col min="15358" max="15358" width="9.6640625" style="124" customWidth="1"/>
    <col min="15359" max="15359" width="6.77734375" style="124" customWidth="1"/>
    <col min="15360" max="15360" width="6.21875" style="124" customWidth="1"/>
    <col min="15361" max="15361" width="7.77734375" style="124" customWidth="1"/>
    <col min="15362" max="15362" width="4.77734375" style="124" customWidth="1"/>
    <col min="15363" max="15363" width="7.33203125" style="124" customWidth="1"/>
    <col min="15364" max="15364" width="7.88671875" style="124" customWidth="1"/>
    <col min="15365" max="15365" width="6.77734375" style="124" customWidth="1"/>
    <col min="15366" max="15366" width="6" style="124" customWidth="1"/>
    <col min="15367" max="15368" width="6.5546875" style="124" customWidth="1"/>
    <col min="15369" max="15369" width="7.5546875" style="124" customWidth="1"/>
    <col min="15370" max="15370" width="9.88671875" style="124" customWidth="1"/>
    <col min="15371" max="15371" width="8.6640625" style="124" customWidth="1"/>
    <col min="15372" max="15611" width="7.77734375" style="124"/>
    <col min="15612" max="15612" width="4.77734375" style="124" customWidth="1"/>
    <col min="15613" max="15613" width="19.44140625" style="124" customWidth="1"/>
    <col min="15614" max="15614" width="9.6640625" style="124" customWidth="1"/>
    <col min="15615" max="15615" width="6.77734375" style="124" customWidth="1"/>
    <col min="15616" max="15616" width="6.21875" style="124" customWidth="1"/>
    <col min="15617" max="15617" width="7.77734375" style="124" customWidth="1"/>
    <col min="15618" max="15618" width="4.77734375" style="124" customWidth="1"/>
    <col min="15619" max="15619" width="7.33203125" style="124" customWidth="1"/>
    <col min="15620" max="15620" width="7.88671875" style="124" customWidth="1"/>
    <col min="15621" max="15621" width="6.77734375" style="124" customWidth="1"/>
    <col min="15622" max="15622" width="6" style="124" customWidth="1"/>
    <col min="15623" max="15624" width="6.5546875" style="124" customWidth="1"/>
    <col min="15625" max="15625" width="7.5546875" style="124" customWidth="1"/>
    <col min="15626" max="15626" width="9.88671875" style="124" customWidth="1"/>
    <col min="15627" max="15627" width="8.6640625" style="124" customWidth="1"/>
    <col min="15628" max="15867" width="7.77734375" style="124"/>
    <col min="15868" max="15868" width="4.77734375" style="124" customWidth="1"/>
    <col min="15869" max="15869" width="19.44140625" style="124" customWidth="1"/>
    <col min="15870" max="15870" width="9.6640625" style="124" customWidth="1"/>
    <col min="15871" max="15871" width="6.77734375" style="124" customWidth="1"/>
    <col min="15872" max="15872" width="6.21875" style="124" customWidth="1"/>
    <col min="15873" max="15873" width="7.77734375" style="124" customWidth="1"/>
    <col min="15874" max="15874" width="4.77734375" style="124" customWidth="1"/>
    <col min="15875" max="15875" width="7.33203125" style="124" customWidth="1"/>
    <col min="15876" max="15876" width="7.88671875" style="124" customWidth="1"/>
    <col min="15877" max="15877" width="6.77734375" style="124" customWidth="1"/>
    <col min="15878" max="15878" width="6" style="124" customWidth="1"/>
    <col min="15879" max="15880" width="6.5546875" style="124" customWidth="1"/>
    <col min="15881" max="15881" width="7.5546875" style="124" customWidth="1"/>
    <col min="15882" max="15882" width="9.88671875" style="124" customWidth="1"/>
    <col min="15883" max="15883" width="8.6640625" style="124" customWidth="1"/>
    <col min="15884" max="16123" width="7.77734375" style="124"/>
    <col min="16124" max="16124" width="4.77734375" style="124" customWidth="1"/>
    <col min="16125" max="16125" width="19.44140625" style="124" customWidth="1"/>
    <col min="16126" max="16126" width="9.6640625" style="124" customWidth="1"/>
    <col min="16127" max="16127" width="6.77734375" style="124" customWidth="1"/>
    <col min="16128" max="16128" width="6.21875" style="124" customWidth="1"/>
    <col min="16129" max="16129" width="7.77734375" style="124" customWidth="1"/>
    <col min="16130" max="16130" width="4.77734375" style="124" customWidth="1"/>
    <col min="16131" max="16131" width="7.33203125" style="124" customWidth="1"/>
    <col min="16132" max="16132" width="7.88671875" style="124" customWidth="1"/>
    <col min="16133" max="16133" width="6.77734375" style="124" customWidth="1"/>
    <col min="16134" max="16134" width="6" style="124" customWidth="1"/>
    <col min="16135" max="16136" width="6.5546875" style="124" customWidth="1"/>
    <col min="16137" max="16137" width="7.5546875" style="124" customWidth="1"/>
    <col min="16138" max="16138" width="9.88671875" style="124" customWidth="1"/>
    <col min="16139" max="16139" width="8.6640625" style="124" customWidth="1"/>
    <col min="16140" max="16384" width="7.77734375" style="124"/>
  </cols>
  <sheetData>
    <row r="1" spans="1:18" s="75" customFormat="1" ht="41.25" customHeight="1">
      <c r="A1" s="171" t="s">
        <v>105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74"/>
    </row>
    <row r="2" spans="1:18" s="75" customFormat="1" ht="18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74"/>
    </row>
    <row r="3" spans="1:18" s="78" customFormat="1" ht="33" customHeight="1">
      <c r="A3" s="172" t="s">
        <v>0</v>
      </c>
      <c r="B3" s="173" t="s">
        <v>78</v>
      </c>
      <c r="C3" s="172" t="s">
        <v>79</v>
      </c>
      <c r="D3" s="166" t="s">
        <v>80</v>
      </c>
      <c r="E3" s="166"/>
      <c r="F3" s="166"/>
      <c r="G3" s="166" t="s">
        <v>4</v>
      </c>
      <c r="H3" s="174" t="s">
        <v>6</v>
      </c>
      <c r="I3" s="174"/>
      <c r="J3" s="174"/>
      <c r="K3" s="175" t="s">
        <v>81</v>
      </c>
      <c r="L3" s="176"/>
      <c r="M3" s="177"/>
      <c r="N3" s="168" t="s">
        <v>106</v>
      </c>
      <c r="O3" s="165" t="s">
        <v>107</v>
      </c>
      <c r="P3" s="77"/>
    </row>
    <row r="4" spans="1:18" s="78" customFormat="1" ht="27.95" customHeight="1">
      <c r="A4" s="172"/>
      <c r="B4" s="173"/>
      <c r="C4" s="172"/>
      <c r="D4" s="166" t="s">
        <v>84</v>
      </c>
      <c r="E4" s="166" t="s">
        <v>85</v>
      </c>
      <c r="F4" s="167" t="s">
        <v>86</v>
      </c>
      <c r="G4" s="166"/>
      <c r="H4" s="125" t="s">
        <v>87</v>
      </c>
      <c r="I4" s="166" t="s">
        <v>108</v>
      </c>
      <c r="J4" s="166" t="s">
        <v>88</v>
      </c>
      <c r="K4" s="168" t="s">
        <v>111</v>
      </c>
      <c r="L4" s="168" t="s">
        <v>90</v>
      </c>
      <c r="M4" s="169" t="s">
        <v>109</v>
      </c>
      <c r="N4" s="168"/>
      <c r="O4" s="165"/>
      <c r="P4" s="77"/>
    </row>
    <row r="5" spans="1:18" s="78" customFormat="1" ht="76.5" customHeight="1">
      <c r="A5" s="172"/>
      <c r="B5" s="173"/>
      <c r="C5" s="172"/>
      <c r="D5" s="166"/>
      <c r="E5" s="166"/>
      <c r="F5" s="167"/>
      <c r="G5" s="166"/>
      <c r="H5" s="126" t="s">
        <v>100</v>
      </c>
      <c r="I5" s="166"/>
      <c r="J5" s="166"/>
      <c r="K5" s="168"/>
      <c r="L5" s="168"/>
      <c r="M5" s="170"/>
      <c r="N5" s="168"/>
      <c r="O5" s="165"/>
      <c r="P5" s="77"/>
    </row>
    <row r="6" spans="1:18" s="80" customFormat="1" ht="24" customHeight="1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79"/>
    </row>
    <row r="7" spans="1:18" s="89" customFormat="1" ht="61.5" customHeight="1">
      <c r="A7" s="1">
        <v>1</v>
      </c>
      <c r="B7" s="8" t="s">
        <v>46</v>
      </c>
      <c r="C7" s="7" t="s">
        <v>20</v>
      </c>
      <c r="D7" s="127">
        <f>+'Trình đợt 1'!D11</f>
        <v>148</v>
      </c>
      <c r="E7" s="127">
        <f>+'Trình đợt 1'!E11</f>
        <v>272</v>
      </c>
      <c r="F7" s="127">
        <f>+'Trình đợt 1'!F11</f>
        <v>428</v>
      </c>
      <c r="G7" s="1" t="s">
        <v>17</v>
      </c>
      <c r="H7" s="128">
        <f>+'Trình đợt 1'!K11</f>
        <v>178.8</v>
      </c>
      <c r="I7" s="128">
        <f>+'[1]Trình đợt 1'!M5</f>
        <v>0</v>
      </c>
      <c r="J7" s="128">
        <f>+'Trình đợt 1'!N11</f>
        <v>178.8</v>
      </c>
      <c r="K7" s="129">
        <f>J7*70000</f>
        <v>12516000</v>
      </c>
      <c r="L7" s="129">
        <f>J7*350000</f>
        <v>62580000.000000007</v>
      </c>
      <c r="M7" s="129">
        <f>J7*15000</f>
        <v>2682000</v>
      </c>
      <c r="N7" s="129">
        <f>SUM(K7:L7)+M7</f>
        <v>77778000</v>
      </c>
      <c r="O7" s="130">
        <f>N7</f>
        <v>77778000</v>
      </c>
      <c r="P7" s="87"/>
      <c r="Q7" s="88"/>
      <c r="R7" s="88"/>
    </row>
    <row r="8" spans="1:18" s="99" customFormat="1" ht="38.25" customHeight="1">
      <c r="A8" s="131" t="s">
        <v>15</v>
      </c>
      <c r="B8" s="132"/>
      <c r="C8" s="133"/>
      <c r="D8" s="134"/>
      <c r="E8" s="134"/>
      <c r="F8" s="135">
        <f>SUM(F7:F7)</f>
        <v>428</v>
      </c>
      <c r="G8" s="127"/>
      <c r="H8" s="136">
        <f>SUM(H7:H7)</f>
        <v>178.8</v>
      </c>
      <c r="I8" s="135">
        <f>SUM(I7:I7)</f>
        <v>0</v>
      </c>
      <c r="J8" s="135">
        <f>SUM(J7:J7)</f>
        <v>178.8</v>
      </c>
      <c r="K8" s="137">
        <f>SUM(K7:K7)</f>
        <v>12516000</v>
      </c>
      <c r="L8" s="137">
        <f>SUM(L7:L7)</f>
        <v>62580000.000000007</v>
      </c>
      <c r="M8" s="137">
        <f>M7</f>
        <v>2682000</v>
      </c>
      <c r="N8" s="137">
        <f>SUM(N7:N7)</f>
        <v>77778000</v>
      </c>
      <c r="O8" s="138">
        <f>SUM(O7:O7)</f>
        <v>77778000</v>
      </c>
      <c r="P8" s="97"/>
      <c r="Q8" s="98"/>
    </row>
    <row r="9" spans="1:18" s="99" customFormat="1" ht="23.25" hidden="1" customHeight="1">
      <c r="A9" s="100"/>
      <c r="B9" s="101"/>
      <c r="C9" s="102"/>
      <c r="D9" s="103"/>
      <c r="E9" s="103"/>
      <c r="F9" s="104"/>
      <c r="G9" s="105" t="s">
        <v>104</v>
      </c>
      <c r="H9" s="106">
        <f>(71139.3+760.4)-258.6</f>
        <v>71641.099999999991</v>
      </c>
      <c r="I9" s="104"/>
      <c r="J9" s="104"/>
      <c r="K9" s="107"/>
      <c r="L9" s="107"/>
      <c r="M9" s="107"/>
      <c r="N9" s="107"/>
      <c r="O9" s="139"/>
      <c r="P9" s="97"/>
    </row>
    <row r="10" spans="1:18" s="99" customFormat="1" ht="23.25" customHeight="1">
      <c r="A10" s="100"/>
      <c r="B10" s="101"/>
      <c r="C10" s="102"/>
      <c r="D10" s="103"/>
      <c r="E10" s="103"/>
      <c r="F10" s="104"/>
      <c r="G10" s="109"/>
      <c r="H10" s="106"/>
      <c r="I10" s="104"/>
      <c r="J10" s="104"/>
      <c r="K10" s="107"/>
      <c r="L10" s="107"/>
      <c r="M10" s="107"/>
      <c r="N10" s="107"/>
      <c r="O10" s="139"/>
      <c r="P10" s="97"/>
    </row>
    <row r="11" spans="1:18" s="99" customFormat="1" ht="23.25" customHeight="1">
      <c r="A11" s="100"/>
      <c r="B11" s="101"/>
      <c r="C11" s="102"/>
      <c r="D11" s="103"/>
      <c r="E11" s="103"/>
      <c r="F11" s="104"/>
      <c r="G11" s="109"/>
      <c r="H11" s="106"/>
      <c r="I11" s="104"/>
      <c r="J11" s="110"/>
      <c r="K11" s="107"/>
      <c r="L11" s="107"/>
      <c r="M11" s="107"/>
      <c r="N11" s="107"/>
      <c r="O11" s="139"/>
      <c r="P11" s="97"/>
    </row>
    <row r="12" spans="1:18" s="99" customFormat="1" ht="23.25" customHeight="1">
      <c r="A12" s="100"/>
      <c r="B12" s="101"/>
      <c r="C12" s="102"/>
      <c r="D12" s="103"/>
      <c r="E12" s="103"/>
      <c r="F12" s="104"/>
      <c r="G12" s="109"/>
      <c r="H12" s="106"/>
      <c r="I12" s="104"/>
      <c r="J12" s="104"/>
      <c r="K12" s="107"/>
      <c r="L12" s="107"/>
      <c r="M12" s="107"/>
      <c r="N12" s="107"/>
      <c r="O12" s="139"/>
      <c r="P12" s="97"/>
    </row>
    <row r="13" spans="1:18" s="99" customFormat="1" ht="23.25" customHeight="1">
      <c r="A13" s="100"/>
      <c r="B13" s="101"/>
      <c r="C13" s="102"/>
      <c r="D13" s="103"/>
      <c r="E13" s="103"/>
      <c r="F13" s="104"/>
      <c r="G13" s="109"/>
      <c r="H13" s="106"/>
      <c r="I13" s="104"/>
      <c r="J13" s="104"/>
      <c r="K13" s="107"/>
      <c r="L13" s="107"/>
      <c r="M13" s="107"/>
      <c r="N13" s="107"/>
      <c r="O13" s="139"/>
      <c r="P13" s="97"/>
    </row>
    <row r="15" spans="1:18" s="118" customFormat="1">
      <c r="A15" s="111"/>
      <c r="B15" s="112"/>
      <c r="C15" s="113"/>
      <c r="D15" s="111"/>
      <c r="E15" s="111"/>
      <c r="F15" s="114"/>
      <c r="G15" s="113"/>
      <c r="H15" s="115"/>
      <c r="I15" s="111"/>
      <c r="J15" s="111"/>
      <c r="K15" s="111"/>
      <c r="L15" s="111"/>
      <c r="M15" s="111"/>
      <c r="N15" s="111"/>
      <c r="O15" s="140"/>
      <c r="P15" s="117"/>
    </row>
    <row r="17" spans="9:15">
      <c r="I17" s="110"/>
    </row>
    <row r="18" spans="9:15">
      <c r="K18" s="119"/>
      <c r="L18" s="119"/>
      <c r="M18" s="119"/>
      <c r="N18" s="119"/>
      <c r="O18" s="142"/>
    </row>
    <row r="24" spans="9:15">
      <c r="J24" s="110"/>
      <c r="K24" s="119"/>
      <c r="L24" s="119"/>
      <c r="M24" s="119"/>
      <c r="N24" s="119"/>
      <c r="O24" s="142"/>
    </row>
    <row r="26" spans="9:15">
      <c r="J26" s="110"/>
      <c r="K26" s="110"/>
      <c r="L26" s="110"/>
      <c r="M26" s="110"/>
      <c r="N26" s="110"/>
      <c r="O26" s="143"/>
    </row>
    <row r="27" spans="9:15">
      <c r="K27" s="119"/>
    </row>
  </sheetData>
  <mergeCells count="20">
    <mergeCell ref="A1:O1"/>
    <mergeCell ref="A2:O2"/>
    <mergeCell ref="A3:A5"/>
    <mergeCell ref="B3:B5"/>
    <mergeCell ref="C3:C5"/>
    <mergeCell ref="D3:F3"/>
    <mergeCell ref="G3:G5"/>
    <mergeCell ref="H3:J3"/>
    <mergeCell ref="K3:M3"/>
    <mergeCell ref="N3:N5"/>
    <mergeCell ref="A6:O6"/>
    <mergeCell ref="O3:O5"/>
    <mergeCell ref="D4:D5"/>
    <mergeCell ref="E4:E5"/>
    <mergeCell ref="F4:F5"/>
    <mergeCell ref="I4:I5"/>
    <mergeCell ref="J4:J5"/>
    <mergeCell ref="K4:K5"/>
    <mergeCell ref="L4:L5"/>
    <mergeCell ref="M4:M5"/>
  </mergeCells>
  <conditionalFormatting sqref="B14:C64597">
    <cfRule type="duplicateValues" dxfId="0" priority="1" stopIfTrue="1"/>
  </conditionalFormatting>
  <pageMargins left="0.24" right="0.16" top="0.27" bottom="0.23" header="0.3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47"/>
  <sheetViews>
    <sheetView view="pageBreakPreview" zoomScaleNormal="100" zoomScaleSheetLayoutView="100" workbookViewId="0">
      <selection activeCell="A2" sqref="A2:S2"/>
    </sheetView>
  </sheetViews>
  <sheetFormatPr defaultColWidth="9.88671875" defaultRowHeight="15.75"/>
  <cols>
    <col min="1" max="1" width="3.88671875" style="65" bestFit="1" customWidth="1"/>
    <col min="2" max="2" width="21" style="69" customWidth="1"/>
    <col min="3" max="3" width="8.109375" style="69" customWidth="1"/>
    <col min="4" max="4" width="3.88671875" style="69" bestFit="1" customWidth="1"/>
    <col min="5" max="5" width="3.77734375" style="69" customWidth="1"/>
    <col min="6" max="6" width="7.21875" style="70" customWidth="1"/>
    <col min="7" max="7" width="30.77734375" style="71" customWidth="1"/>
    <col min="8" max="9" width="5.21875" style="31" customWidth="1"/>
    <col min="10" max="10" width="10.77734375" style="72" customWidth="1"/>
    <col min="11" max="12" width="11.109375" style="72" customWidth="1"/>
    <col min="13" max="14" width="12.109375" style="72" customWidth="1"/>
    <col min="15" max="15" width="10.21875" style="72" customWidth="1"/>
    <col min="16" max="16" width="11.109375" style="72" customWidth="1"/>
    <col min="17" max="17" width="9.88671875" style="64" customWidth="1"/>
    <col min="18" max="259" width="9.88671875" style="31"/>
    <col min="260" max="260" width="3.88671875" style="31" bestFit="1" customWidth="1"/>
    <col min="261" max="261" width="13.21875" style="31" customWidth="1"/>
    <col min="262" max="262" width="3.88671875" style="31" bestFit="1" customWidth="1"/>
    <col min="263" max="263" width="3.77734375" style="31" customWidth="1"/>
    <col min="264" max="264" width="6.33203125" style="31" customWidth="1"/>
    <col min="265" max="265" width="29.5546875" style="31" customWidth="1"/>
    <col min="266" max="267" width="5.21875" style="31" customWidth="1"/>
    <col min="268" max="268" width="7.109375" style="31" customWidth="1"/>
    <col min="269" max="269" width="10.77734375" style="31" customWidth="1"/>
    <col min="270" max="270" width="10.21875" style="31" customWidth="1"/>
    <col min="271" max="271" width="11.109375" style="31" customWidth="1"/>
    <col min="272" max="515" width="9.88671875" style="31"/>
    <col min="516" max="516" width="3.88671875" style="31" bestFit="1" customWidth="1"/>
    <col min="517" max="517" width="13.21875" style="31" customWidth="1"/>
    <col min="518" max="518" width="3.88671875" style="31" bestFit="1" customWidth="1"/>
    <col min="519" max="519" width="3.77734375" style="31" customWidth="1"/>
    <col min="520" max="520" width="6.33203125" style="31" customWidth="1"/>
    <col min="521" max="521" width="29.5546875" style="31" customWidth="1"/>
    <col min="522" max="523" width="5.21875" style="31" customWidth="1"/>
    <col min="524" max="524" width="7.109375" style="31" customWidth="1"/>
    <col min="525" max="525" width="10.77734375" style="31" customWidth="1"/>
    <col min="526" max="526" width="10.21875" style="31" customWidth="1"/>
    <col min="527" max="527" width="11.109375" style="31" customWidth="1"/>
    <col min="528" max="771" width="9.88671875" style="31"/>
    <col min="772" max="772" width="3.88671875" style="31" bestFit="1" customWidth="1"/>
    <col min="773" max="773" width="13.21875" style="31" customWidth="1"/>
    <col min="774" max="774" width="3.88671875" style="31" bestFit="1" customWidth="1"/>
    <col min="775" max="775" width="3.77734375" style="31" customWidth="1"/>
    <col min="776" max="776" width="6.33203125" style="31" customWidth="1"/>
    <col min="777" max="777" width="29.5546875" style="31" customWidth="1"/>
    <col min="778" max="779" width="5.21875" style="31" customWidth="1"/>
    <col min="780" max="780" width="7.109375" style="31" customWidth="1"/>
    <col min="781" max="781" width="10.77734375" style="31" customWidth="1"/>
    <col min="782" max="782" width="10.21875" style="31" customWidth="1"/>
    <col min="783" max="783" width="11.109375" style="31" customWidth="1"/>
    <col min="784" max="1027" width="9.88671875" style="31"/>
    <col min="1028" max="1028" width="3.88671875" style="31" bestFit="1" customWidth="1"/>
    <col min="1029" max="1029" width="13.21875" style="31" customWidth="1"/>
    <col min="1030" max="1030" width="3.88671875" style="31" bestFit="1" customWidth="1"/>
    <col min="1031" max="1031" width="3.77734375" style="31" customWidth="1"/>
    <col min="1032" max="1032" width="6.33203125" style="31" customWidth="1"/>
    <col min="1033" max="1033" width="29.5546875" style="31" customWidth="1"/>
    <col min="1034" max="1035" width="5.21875" style="31" customWidth="1"/>
    <col min="1036" max="1036" width="7.109375" style="31" customWidth="1"/>
    <col min="1037" max="1037" width="10.77734375" style="31" customWidth="1"/>
    <col min="1038" max="1038" width="10.21875" style="31" customWidth="1"/>
    <col min="1039" max="1039" width="11.109375" style="31" customWidth="1"/>
    <col min="1040" max="1283" width="9.88671875" style="31"/>
    <col min="1284" max="1284" width="3.88671875" style="31" bestFit="1" customWidth="1"/>
    <col min="1285" max="1285" width="13.21875" style="31" customWidth="1"/>
    <col min="1286" max="1286" width="3.88671875" style="31" bestFit="1" customWidth="1"/>
    <col min="1287" max="1287" width="3.77734375" style="31" customWidth="1"/>
    <col min="1288" max="1288" width="6.33203125" style="31" customWidth="1"/>
    <col min="1289" max="1289" width="29.5546875" style="31" customWidth="1"/>
    <col min="1290" max="1291" width="5.21875" style="31" customWidth="1"/>
    <col min="1292" max="1292" width="7.109375" style="31" customWidth="1"/>
    <col min="1293" max="1293" width="10.77734375" style="31" customWidth="1"/>
    <col min="1294" max="1294" width="10.21875" style="31" customWidth="1"/>
    <col min="1295" max="1295" width="11.109375" style="31" customWidth="1"/>
    <col min="1296" max="1539" width="9.88671875" style="31"/>
    <col min="1540" max="1540" width="3.88671875" style="31" bestFit="1" customWidth="1"/>
    <col min="1541" max="1541" width="13.21875" style="31" customWidth="1"/>
    <col min="1542" max="1542" width="3.88671875" style="31" bestFit="1" customWidth="1"/>
    <col min="1543" max="1543" width="3.77734375" style="31" customWidth="1"/>
    <col min="1544" max="1544" width="6.33203125" style="31" customWidth="1"/>
    <col min="1545" max="1545" width="29.5546875" style="31" customWidth="1"/>
    <col min="1546" max="1547" width="5.21875" style="31" customWidth="1"/>
    <col min="1548" max="1548" width="7.109375" style="31" customWidth="1"/>
    <col min="1549" max="1549" width="10.77734375" style="31" customWidth="1"/>
    <col min="1550" max="1550" width="10.21875" style="31" customWidth="1"/>
    <col min="1551" max="1551" width="11.109375" style="31" customWidth="1"/>
    <col min="1552" max="1795" width="9.88671875" style="31"/>
    <col min="1796" max="1796" width="3.88671875" style="31" bestFit="1" customWidth="1"/>
    <col min="1797" max="1797" width="13.21875" style="31" customWidth="1"/>
    <col min="1798" max="1798" width="3.88671875" style="31" bestFit="1" customWidth="1"/>
    <col min="1799" max="1799" width="3.77734375" style="31" customWidth="1"/>
    <col min="1800" max="1800" width="6.33203125" style="31" customWidth="1"/>
    <col min="1801" max="1801" width="29.5546875" style="31" customWidth="1"/>
    <col min="1802" max="1803" width="5.21875" style="31" customWidth="1"/>
    <col min="1804" max="1804" width="7.109375" style="31" customWidth="1"/>
    <col min="1805" max="1805" width="10.77734375" style="31" customWidth="1"/>
    <col min="1806" max="1806" width="10.21875" style="31" customWidth="1"/>
    <col min="1807" max="1807" width="11.109375" style="31" customWidth="1"/>
    <col min="1808" max="2051" width="9.88671875" style="31"/>
    <col min="2052" max="2052" width="3.88671875" style="31" bestFit="1" customWidth="1"/>
    <col min="2053" max="2053" width="13.21875" style="31" customWidth="1"/>
    <col min="2054" max="2054" width="3.88671875" style="31" bestFit="1" customWidth="1"/>
    <col min="2055" max="2055" width="3.77734375" style="31" customWidth="1"/>
    <col min="2056" max="2056" width="6.33203125" style="31" customWidth="1"/>
    <col min="2057" max="2057" width="29.5546875" style="31" customWidth="1"/>
    <col min="2058" max="2059" width="5.21875" style="31" customWidth="1"/>
    <col min="2060" max="2060" width="7.109375" style="31" customWidth="1"/>
    <col min="2061" max="2061" width="10.77734375" style="31" customWidth="1"/>
    <col min="2062" max="2062" width="10.21875" style="31" customWidth="1"/>
    <col min="2063" max="2063" width="11.109375" style="31" customWidth="1"/>
    <col min="2064" max="2307" width="9.88671875" style="31"/>
    <col min="2308" max="2308" width="3.88671875" style="31" bestFit="1" customWidth="1"/>
    <col min="2309" max="2309" width="13.21875" style="31" customWidth="1"/>
    <col min="2310" max="2310" width="3.88671875" style="31" bestFit="1" customWidth="1"/>
    <col min="2311" max="2311" width="3.77734375" style="31" customWidth="1"/>
    <col min="2312" max="2312" width="6.33203125" style="31" customWidth="1"/>
    <col min="2313" max="2313" width="29.5546875" style="31" customWidth="1"/>
    <col min="2314" max="2315" width="5.21875" style="31" customWidth="1"/>
    <col min="2316" max="2316" width="7.109375" style="31" customWidth="1"/>
    <col min="2317" max="2317" width="10.77734375" style="31" customWidth="1"/>
    <col min="2318" max="2318" width="10.21875" style="31" customWidth="1"/>
    <col min="2319" max="2319" width="11.109375" style="31" customWidth="1"/>
    <col min="2320" max="2563" width="9.88671875" style="31"/>
    <col min="2564" max="2564" width="3.88671875" style="31" bestFit="1" customWidth="1"/>
    <col min="2565" max="2565" width="13.21875" style="31" customWidth="1"/>
    <col min="2566" max="2566" width="3.88671875" style="31" bestFit="1" customWidth="1"/>
    <col min="2567" max="2567" width="3.77734375" style="31" customWidth="1"/>
    <col min="2568" max="2568" width="6.33203125" style="31" customWidth="1"/>
    <col min="2569" max="2569" width="29.5546875" style="31" customWidth="1"/>
    <col min="2570" max="2571" width="5.21875" style="31" customWidth="1"/>
    <col min="2572" max="2572" width="7.109375" style="31" customWidth="1"/>
    <col min="2573" max="2573" width="10.77734375" style="31" customWidth="1"/>
    <col min="2574" max="2574" width="10.21875" style="31" customWidth="1"/>
    <col min="2575" max="2575" width="11.109375" style="31" customWidth="1"/>
    <col min="2576" max="2819" width="9.88671875" style="31"/>
    <col min="2820" max="2820" width="3.88671875" style="31" bestFit="1" customWidth="1"/>
    <col min="2821" max="2821" width="13.21875" style="31" customWidth="1"/>
    <col min="2822" max="2822" width="3.88671875" style="31" bestFit="1" customWidth="1"/>
    <col min="2823" max="2823" width="3.77734375" style="31" customWidth="1"/>
    <col min="2824" max="2824" width="6.33203125" style="31" customWidth="1"/>
    <col min="2825" max="2825" width="29.5546875" style="31" customWidth="1"/>
    <col min="2826" max="2827" width="5.21875" style="31" customWidth="1"/>
    <col min="2828" max="2828" width="7.109375" style="31" customWidth="1"/>
    <col min="2829" max="2829" width="10.77734375" style="31" customWidth="1"/>
    <col min="2830" max="2830" width="10.21875" style="31" customWidth="1"/>
    <col min="2831" max="2831" width="11.109375" style="31" customWidth="1"/>
    <col min="2832" max="3075" width="9.88671875" style="31"/>
    <col min="3076" max="3076" width="3.88671875" style="31" bestFit="1" customWidth="1"/>
    <col min="3077" max="3077" width="13.21875" style="31" customWidth="1"/>
    <col min="3078" max="3078" width="3.88671875" style="31" bestFit="1" customWidth="1"/>
    <col min="3079" max="3079" width="3.77734375" style="31" customWidth="1"/>
    <col min="3080" max="3080" width="6.33203125" style="31" customWidth="1"/>
    <col min="3081" max="3081" width="29.5546875" style="31" customWidth="1"/>
    <col min="3082" max="3083" width="5.21875" style="31" customWidth="1"/>
    <col min="3084" max="3084" width="7.109375" style="31" customWidth="1"/>
    <col min="3085" max="3085" width="10.77734375" style="31" customWidth="1"/>
    <col min="3086" max="3086" width="10.21875" style="31" customWidth="1"/>
    <col min="3087" max="3087" width="11.109375" style="31" customWidth="1"/>
    <col min="3088" max="3331" width="9.88671875" style="31"/>
    <col min="3332" max="3332" width="3.88671875" style="31" bestFit="1" customWidth="1"/>
    <col min="3333" max="3333" width="13.21875" style="31" customWidth="1"/>
    <col min="3334" max="3334" width="3.88671875" style="31" bestFit="1" customWidth="1"/>
    <col min="3335" max="3335" width="3.77734375" style="31" customWidth="1"/>
    <col min="3336" max="3336" width="6.33203125" style="31" customWidth="1"/>
    <col min="3337" max="3337" width="29.5546875" style="31" customWidth="1"/>
    <col min="3338" max="3339" width="5.21875" style="31" customWidth="1"/>
    <col min="3340" max="3340" width="7.109375" style="31" customWidth="1"/>
    <col min="3341" max="3341" width="10.77734375" style="31" customWidth="1"/>
    <col min="3342" max="3342" width="10.21875" style="31" customWidth="1"/>
    <col min="3343" max="3343" width="11.109375" style="31" customWidth="1"/>
    <col min="3344" max="3587" width="9.88671875" style="31"/>
    <col min="3588" max="3588" width="3.88671875" style="31" bestFit="1" customWidth="1"/>
    <col min="3589" max="3589" width="13.21875" style="31" customWidth="1"/>
    <col min="3590" max="3590" width="3.88671875" style="31" bestFit="1" customWidth="1"/>
    <col min="3591" max="3591" width="3.77734375" style="31" customWidth="1"/>
    <col min="3592" max="3592" width="6.33203125" style="31" customWidth="1"/>
    <col min="3593" max="3593" width="29.5546875" style="31" customWidth="1"/>
    <col min="3594" max="3595" width="5.21875" style="31" customWidth="1"/>
    <col min="3596" max="3596" width="7.109375" style="31" customWidth="1"/>
    <col min="3597" max="3597" width="10.77734375" style="31" customWidth="1"/>
    <col min="3598" max="3598" width="10.21875" style="31" customWidth="1"/>
    <col min="3599" max="3599" width="11.109375" style="31" customWidth="1"/>
    <col min="3600" max="3843" width="9.88671875" style="31"/>
    <col min="3844" max="3844" width="3.88671875" style="31" bestFit="1" customWidth="1"/>
    <col min="3845" max="3845" width="13.21875" style="31" customWidth="1"/>
    <col min="3846" max="3846" width="3.88671875" style="31" bestFit="1" customWidth="1"/>
    <col min="3847" max="3847" width="3.77734375" style="31" customWidth="1"/>
    <col min="3848" max="3848" width="6.33203125" style="31" customWidth="1"/>
    <col min="3849" max="3849" width="29.5546875" style="31" customWidth="1"/>
    <col min="3850" max="3851" width="5.21875" style="31" customWidth="1"/>
    <col min="3852" max="3852" width="7.109375" style="31" customWidth="1"/>
    <col min="3853" max="3853" width="10.77734375" style="31" customWidth="1"/>
    <col min="3854" max="3854" width="10.21875" style="31" customWidth="1"/>
    <col min="3855" max="3855" width="11.109375" style="31" customWidth="1"/>
    <col min="3856" max="4099" width="9.88671875" style="31"/>
    <col min="4100" max="4100" width="3.88671875" style="31" bestFit="1" customWidth="1"/>
    <col min="4101" max="4101" width="13.21875" style="31" customWidth="1"/>
    <col min="4102" max="4102" width="3.88671875" style="31" bestFit="1" customWidth="1"/>
    <col min="4103" max="4103" width="3.77734375" style="31" customWidth="1"/>
    <col min="4104" max="4104" width="6.33203125" style="31" customWidth="1"/>
    <col min="4105" max="4105" width="29.5546875" style="31" customWidth="1"/>
    <col min="4106" max="4107" width="5.21875" style="31" customWidth="1"/>
    <col min="4108" max="4108" width="7.109375" style="31" customWidth="1"/>
    <col min="4109" max="4109" width="10.77734375" style="31" customWidth="1"/>
    <col min="4110" max="4110" width="10.21875" style="31" customWidth="1"/>
    <col min="4111" max="4111" width="11.109375" style="31" customWidth="1"/>
    <col min="4112" max="4355" width="9.88671875" style="31"/>
    <col min="4356" max="4356" width="3.88671875" style="31" bestFit="1" customWidth="1"/>
    <col min="4357" max="4357" width="13.21875" style="31" customWidth="1"/>
    <col min="4358" max="4358" width="3.88671875" style="31" bestFit="1" customWidth="1"/>
    <col min="4359" max="4359" width="3.77734375" style="31" customWidth="1"/>
    <col min="4360" max="4360" width="6.33203125" style="31" customWidth="1"/>
    <col min="4361" max="4361" width="29.5546875" style="31" customWidth="1"/>
    <col min="4362" max="4363" width="5.21875" style="31" customWidth="1"/>
    <col min="4364" max="4364" width="7.109375" style="31" customWidth="1"/>
    <col min="4365" max="4365" width="10.77734375" style="31" customWidth="1"/>
    <col min="4366" max="4366" width="10.21875" style="31" customWidth="1"/>
    <col min="4367" max="4367" width="11.109375" style="31" customWidth="1"/>
    <col min="4368" max="4611" width="9.88671875" style="31"/>
    <col min="4612" max="4612" width="3.88671875" style="31" bestFit="1" customWidth="1"/>
    <col min="4613" max="4613" width="13.21875" style="31" customWidth="1"/>
    <col min="4614" max="4614" width="3.88671875" style="31" bestFit="1" customWidth="1"/>
    <col min="4615" max="4615" width="3.77734375" style="31" customWidth="1"/>
    <col min="4616" max="4616" width="6.33203125" style="31" customWidth="1"/>
    <col min="4617" max="4617" width="29.5546875" style="31" customWidth="1"/>
    <col min="4618" max="4619" width="5.21875" style="31" customWidth="1"/>
    <col min="4620" max="4620" width="7.109375" style="31" customWidth="1"/>
    <col min="4621" max="4621" width="10.77734375" style="31" customWidth="1"/>
    <col min="4622" max="4622" width="10.21875" style="31" customWidth="1"/>
    <col min="4623" max="4623" width="11.109375" style="31" customWidth="1"/>
    <col min="4624" max="4867" width="9.88671875" style="31"/>
    <col min="4868" max="4868" width="3.88671875" style="31" bestFit="1" customWidth="1"/>
    <col min="4869" max="4869" width="13.21875" style="31" customWidth="1"/>
    <col min="4870" max="4870" width="3.88671875" style="31" bestFit="1" customWidth="1"/>
    <col min="4871" max="4871" width="3.77734375" style="31" customWidth="1"/>
    <col min="4872" max="4872" width="6.33203125" style="31" customWidth="1"/>
    <col min="4873" max="4873" width="29.5546875" style="31" customWidth="1"/>
    <col min="4874" max="4875" width="5.21875" style="31" customWidth="1"/>
    <col min="4876" max="4876" width="7.109375" style="31" customWidth="1"/>
    <col min="4877" max="4877" width="10.77734375" style="31" customWidth="1"/>
    <col min="4878" max="4878" width="10.21875" style="31" customWidth="1"/>
    <col min="4879" max="4879" width="11.109375" style="31" customWidth="1"/>
    <col min="4880" max="5123" width="9.88671875" style="31"/>
    <col min="5124" max="5124" width="3.88671875" style="31" bestFit="1" customWidth="1"/>
    <col min="5125" max="5125" width="13.21875" style="31" customWidth="1"/>
    <col min="5126" max="5126" width="3.88671875" style="31" bestFit="1" customWidth="1"/>
    <col min="5127" max="5127" width="3.77734375" style="31" customWidth="1"/>
    <col min="5128" max="5128" width="6.33203125" style="31" customWidth="1"/>
    <col min="5129" max="5129" width="29.5546875" style="31" customWidth="1"/>
    <col min="5130" max="5131" width="5.21875" style="31" customWidth="1"/>
    <col min="5132" max="5132" width="7.109375" style="31" customWidth="1"/>
    <col min="5133" max="5133" width="10.77734375" style="31" customWidth="1"/>
    <col min="5134" max="5134" width="10.21875" style="31" customWidth="1"/>
    <col min="5135" max="5135" width="11.109375" style="31" customWidth="1"/>
    <col min="5136" max="5379" width="9.88671875" style="31"/>
    <col min="5380" max="5380" width="3.88671875" style="31" bestFit="1" customWidth="1"/>
    <col min="5381" max="5381" width="13.21875" style="31" customWidth="1"/>
    <col min="5382" max="5382" width="3.88671875" style="31" bestFit="1" customWidth="1"/>
    <col min="5383" max="5383" width="3.77734375" style="31" customWidth="1"/>
    <col min="5384" max="5384" width="6.33203125" style="31" customWidth="1"/>
    <col min="5385" max="5385" width="29.5546875" style="31" customWidth="1"/>
    <col min="5386" max="5387" width="5.21875" style="31" customWidth="1"/>
    <col min="5388" max="5388" width="7.109375" style="31" customWidth="1"/>
    <col min="5389" max="5389" width="10.77734375" style="31" customWidth="1"/>
    <col min="5390" max="5390" width="10.21875" style="31" customWidth="1"/>
    <col min="5391" max="5391" width="11.109375" style="31" customWidth="1"/>
    <col min="5392" max="5635" width="9.88671875" style="31"/>
    <col min="5636" max="5636" width="3.88671875" style="31" bestFit="1" customWidth="1"/>
    <col min="5637" max="5637" width="13.21875" style="31" customWidth="1"/>
    <col min="5638" max="5638" width="3.88671875" style="31" bestFit="1" customWidth="1"/>
    <col min="5639" max="5639" width="3.77734375" style="31" customWidth="1"/>
    <col min="5640" max="5640" width="6.33203125" style="31" customWidth="1"/>
    <col min="5641" max="5641" width="29.5546875" style="31" customWidth="1"/>
    <col min="5642" max="5643" width="5.21875" style="31" customWidth="1"/>
    <col min="5644" max="5644" width="7.109375" style="31" customWidth="1"/>
    <col min="5645" max="5645" width="10.77734375" style="31" customWidth="1"/>
    <col min="5646" max="5646" width="10.21875" style="31" customWidth="1"/>
    <col min="5647" max="5647" width="11.109375" style="31" customWidth="1"/>
    <col min="5648" max="5891" width="9.88671875" style="31"/>
    <col min="5892" max="5892" width="3.88671875" style="31" bestFit="1" customWidth="1"/>
    <col min="5893" max="5893" width="13.21875" style="31" customWidth="1"/>
    <col min="5894" max="5894" width="3.88671875" style="31" bestFit="1" customWidth="1"/>
    <col min="5895" max="5895" width="3.77734375" style="31" customWidth="1"/>
    <col min="5896" max="5896" width="6.33203125" style="31" customWidth="1"/>
    <col min="5897" max="5897" width="29.5546875" style="31" customWidth="1"/>
    <col min="5898" max="5899" width="5.21875" style="31" customWidth="1"/>
    <col min="5900" max="5900" width="7.109375" style="31" customWidth="1"/>
    <col min="5901" max="5901" width="10.77734375" style="31" customWidth="1"/>
    <col min="5902" max="5902" width="10.21875" style="31" customWidth="1"/>
    <col min="5903" max="5903" width="11.109375" style="31" customWidth="1"/>
    <col min="5904" max="6147" width="9.88671875" style="31"/>
    <col min="6148" max="6148" width="3.88671875" style="31" bestFit="1" customWidth="1"/>
    <col min="6149" max="6149" width="13.21875" style="31" customWidth="1"/>
    <col min="6150" max="6150" width="3.88671875" style="31" bestFit="1" customWidth="1"/>
    <col min="6151" max="6151" width="3.77734375" style="31" customWidth="1"/>
    <col min="6152" max="6152" width="6.33203125" style="31" customWidth="1"/>
    <col min="6153" max="6153" width="29.5546875" style="31" customWidth="1"/>
    <col min="6154" max="6155" width="5.21875" style="31" customWidth="1"/>
    <col min="6156" max="6156" width="7.109375" style="31" customWidth="1"/>
    <col min="6157" max="6157" width="10.77734375" style="31" customWidth="1"/>
    <col min="6158" max="6158" width="10.21875" style="31" customWidth="1"/>
    <col min="6159" max="6159" width="11.109375" style="31" customWidth="1"/>
    <col min="6160" max="6403" width="9.88671875" style="31"/>
    <col min="6404" max="6404" width="3.88671875" style="31" bestFit="1" customWidth="1"/>
    <col min="6405" max="6405" width="13.21875" style="31" customWidth="1"/>
    <col min="6406" max="6406" width="3.88671875" style="31" bestFit="1" customWidth="1"/>
    <col min="6407" max="6407" width="3.77734375" style="31" customWidth="1"/>
    <col min="6408" max="6408" width="6.33203125" style="31" customWidth="1"/>
    <col min="6409" max="6409" width="29.5546875" style="31" customWidth="1"/>
    <col min="6410" max="6411" width="5.21875" style="31" customWidth="1"/>
    <col min="6412" max="6412" width="7.109375" style="31" customWidth="1"/>
    <col min="6413" max="6413" width="10.77734375" style="31" customWidth="1"/>
    <col min="6414" max="6414" width="10.21875" style="31" customWidth="1"/>
    <col min="6415" max="6415" width="11.109375" style="31" customWidth="1"/>
    <col min="6416" max="6659" width="9.88671875" style="31"/>
    <col min="6660" max="6660" width="3.88671875" style="31" bestFit="1" customWidth="1"/>
    <col min="6661" max="6661" width="13.21875" style="31" customWidth="1"/>
    <col min="6662" max="6662" width="3.88671875" style="31" bestFit="1" customWidth="1"/>
    <col min="6663" max="6663" width="3.77734375" style="31" customWidth="1"/>
    <col min="6664" max="6664" width="6.33203125" style="31" customWidth="1"/>
    <col min="6665" max="6665" width="29.5546875" style="31" customWidth="1"/>
    <col min="6666" max="6667" width="5.21875" style="31" customWidth="1"/>
    <col min="6668" max="6668" width="7.109375" style="31" customWidth="1"/>
    <col min="6669" max="6669" width="10.77734375" style="31" customWidth="1"/>
    <col min="6670" max="6670" width="10.21875" style="31" customWidth="1"/>
    <col min="6671" max="6671" width="11.109375" style="31" customWidth="1"/>
    <col min="6672" max="6915" width="9.88671875" style="31"/>
    <col min="6916" max="6916" width="3.88671875" style="31" bestFit="1" customWidth="1"/>
    <col min="6917" max="6917" width="13.21875" style="31" customWidth="1"/>
    <col min="6918" max="6918" width="3.88671875" style="31" bestFit="1" customWidth="1"/>
    <col min="6919" max="6919" width="3.77734375" style="31" customWidth="1"/>
    <col min="6920" max="6920" width="6.33203125" style="31" customWidth="1"/>
    <col min="6921" max="6921" width="29.5546875" style="31" customWidth="1"/>
    <col min="6922" max="6923" width="5.21875" style="31" customWidth="1"/>
    <col min="6924" max="6924" width="7.109375" style="31" customWidth="1"/>
    <col min="6925" max="6925" width="10.77734375" style="31" customWidth="1"/>
    <col min="6926" max="6926" width="10.21875" style="31" customWidth="1"/>
    <col min="6927" max="6927" width="11.109375" style="31" customWidth="1"/>
    <col min="6928" max="7171" width="9.88671875" style="31"/>
    <col min="7172" max="7172" width="3.88671875" style="31" bestFit="1" customWidth="1"/>
    <col min="7173" max="7173" width="13.21875" style="31" customWidth="1"/>
    <col min="7174" max="7174" width="3.88671875" style="31" bestFit="1" customWidth="1"/>
    <col min="7175" max="7175" width="3.77734375" style="31" customWidth="1"/>
    <col min="7176" max="7176" width="6.33203125" style="31" customWidth="1"/>
    <col min="7177" max="7177" width="29.5546875" style="31" customWidth="1"/>
    <col min="7178" max="7179" width="5.21875" style="31" customWidth="1"/>
    <col min="7180" max="7180" width="7.109375" style="31" customWidth="1"/>
    <col min="7181" max="7181" width="10.77734375" style="31" customWidth="1"/>
    <col min="7182" max="7182" width="10.21875" style="31" customWidth="1"/>
    <col min="7183" max="7183" width="11.109375" style="31" customWidth="1"/>
    <col min="7184" max="7427" width="9.88671875" style="31"/>
    <col min="7428" max="7428" width="3.88671875" style="31" bestFit="1" customWidth="1"/>
    <col min="7429" max="7429" width="13.21875" style="31" customWidth="1"/>
    <col min="7430" max="7430" width="3.88671875" style="31" bestFit="1" customWidth="1"/>
    <col min="7431" max="7431" width="3.77734375" style="31" customWidth="1"/>
    <col min="7432" max="7432" width="6.33203125" style="31" customWidth="1"/>
    <col min="7433" max="7433" width="29.5546875" style="31" customWidth="1"/>
    <col min="7434" max="7435" width="5.21875" style="31" customWidth="1"/>
    <col min="7436" max="7436" width="7.109375" style="31" customWidth="1"/>
    <col min="7437" max="7437" width="10.77734375" style="31" customWidth="1"/>
    <col min="7438" max="7438" width="10.21875" style="31" customWidth="1"/>
    <col min="7439" max="7439" width="11.109375" style="31" customWidth="1"/>
    <col min="7440" max="7683" width="9.88671875" style="31"/>
    <col min="7684" max="7684" width="3.88671875" style="31" bestFit="1" customWidth="1"/>
    <col min="7685" max="7685" width="13.21875" style="31" customWidth="1"/>
    <col min="7686" max="7686" width="3.88671875" style="31" bestFit="1" customWidth="1"/>
    <col min="7687" max="7687" width="3.77734375" style="31" customWidth="1"/>
    <col min="7688" max="7688" width="6.33203125" style="31" customWidth="1"/>
    <col min="7689" max="7689" width="29.5546875" style="31" customWidth="1"/>
    <col min="7690" max="7691" width="5.21875" style="31" customWidth="1"/>
    <col min="7692" max="7692" width="7.109375" style="31" customWidth="1"/>
    <col min="7693" max="7693" width="10.77734375" style="31" customWidth="1"/>
    <col min="7694" max="7694" width="10.21875" style="31" customWidth="1"/>
    <col min="7695" max="7695" width="11.109375" style="31" customWidth="1"/>
    <col min="7696" max="7939" width="9.88671875" style="31"/>
    <col min="7940" max="7940" width="3.88671875" style="31" bestFit="1" customWidth="1"/>
    <col min="7941" max="7941" width="13.21875" style="31" customWidth="1"/>
    <col min="7942" max="7942" width="3.88671875" style="31" bestFit="1" customWidth="1"/>
    <col min="7943" max="7943" width="3.77734375" style="31" customWidth="1"/>
    <col min="7944" max="7944" width="6.33203125" style="31" customWidth="1"/>
    <col min="7945" max="7945" width="29.5546875" style="31" customWidth="1"/>
    <col min="7946" max="7947" width="5.21875" style="31" customWidth="1"/>
    <col min="7948" max="7948" width="7.109375" style="31" customWidth="1"/>
    <col min="7949" max="7949" width="10.77734375" style="31" customWidth="1"/>
    <col min="7950" max="7950" width="10.21875" style="31" customWidth="1"/>
    <col min="7951" max="7951" width="11.109375" style="31" customWidth="1"/>
    <col min="7952" max="8195" width="9.88671875" style="31"/>
    <col min="8196" max="8196" width="3.88671875" style="31" bestFit="1" customWidth="1"/>
    <col min="8197" max="8197" width="13.21875" style="31" customWidth="1"/>
    <col min="8198" max="8198" width="3.88671875" style="31" bestFit="1" customWidth="1"/>
    <col min="8199" max="8199" width="3.77734375" style="31" customWidth="1"/>
    <col min="8200" max="8200" width="6.33203125" style="31" customWidth="1"/>
    <col min="8201" max="8201" width="29.5546875" style="31" customWidth="1"/>
    <col min="8202" max="8203" width="5.21875" style="31" customWidth="1"/>
    <col min="8204" max="8204" width="7.109375" style="31" customWidth="1"/>
    <col min="8205" max="8205" width="10.77734375" style="31" customWidth="1"/>
    <col min="8206" max="8206" width="10.21875" style="31" customWidth="1"/>
    <col min="8207" max="8207" width="11.109375" style="31" customWidth="1"/>
    <col min="8208" max="8451" width="9.88671875" style="31"/>
    <col min="8452" max="8452" width="3.88671875" style="31" bestFit="1" customWidth="1"/>
    <col min="8453" max="8453" width="13.21875" style="31" customWidth="1"/>
    <col min="8454" max="8454" width="3.88671875" style="31" bestFit="1" customWidth="1"/>
    <col min="8455" max="8455" width="3.77734375" style="31" customWidth="1"/>
    <col min="8456" max="8456" width="6.33203125" style="31" customWidth="1"/>
    <col min="8457" max="8457" width="29.5546875" style="31" customWidth="1"/>
    <col min="8458" max="8459" width="5.21875" style="31" customWidth="1"/>
    <col min="8460" max="8460" width="7.109375" style="31" customWidth="1"/>
    <col min="8461" max="8461" width="10.77734375" style="31" customWidth="1"/>
    <col min="8462" max="8462" width="10.21875" style="31" customWidth="1"/>
    <col min="8463" max="8463" width="11.109375" style="31" customWidth="1"/>
    <col min="8464" max="8707" width="9.88671875" style="31"/>
    <col min="8708" max="8708" width="3.88671875" style="31" bestFit="1" customWidth="1"/>
    <col min="8709" max="8709" width="13.21875" style="31" customWidth="1"/>
    <col min="8710" max="8710" width="3.88671875" style="31" bestFit="1" customWidth="1"/>
    <col min="8711" max="8711" width="3.77734375" style="31" customWidth="1"/>
    <col min="8712" max="8712" width="6.33203125" style="31" customWidth="1"/>
    <col min="8713" max="8713" width="29.5546875" style="31" customWidth="1"/>
    <col min="8714" max="8715" width="5.21875" style="31" customWidth="1"/>
    <col min="8716" max="8716" width="7.109375" style="31" customWidth="1"/>
    <col min="8717" max="8717" width="10.77734375" style="31" customWidth="1"/>
    <col min="8718" max="8718" width="10.21875" style="31" customWidth="1"/>
    <col min="8719" max="8719" width="11.109375" style="31" customWidth="1"/>
    <col min="8720" max="8963" width="9.88671875" style="31"/>
    <col min="8964" max="8964" width="3.88671875" style="31" bestFit="1" customWidth="1"/>
    <col min="8965" max="8965" width="13.21875" style="31" customWidth="1"/>
    <col min="8966" max="8966" width="3.88671875" style="31" bestFit="1" customWidth="1"/>
    <col min="8967" max="8967" width="3.77734375" style="31" customWidth="1"/>
    <col min="8968" max="8968" width="6.33203125" style="31" customWidth="1"/>
    <col min="8969" max="8969" width="29.5546875" style="31" customWidth="1"/>
    <col min="8970" max="8971" width="5.21875" style="31" customWidth="1"/>
    <col min="8972" max="8972" width="7.109375" style="31" customWidth="1"/>
    <col min="8973" max="8973" width="10.77734375" style="31" customWidth="1"/>
    <col min="8974" max="8974" width="10.21875" style="31" customWidth="1"/>
    <col min="8975" max="8975" width="11.109375" style="31" customWidth="1"/>
    <col min="8976" max="9219" width="9.88671875" style="31"/>
    <col min="9220" max="9220" width="3.88671875" style="31" bestFit="1" customWidth="1"/>
    <col min="9221" max="9221" width="13.21875" style="31" customWidth="1"/>
    <col min="9222" max="9222" width="3.88671875" style="31" bestFit="1" customWidth="1"/>
    <col min="9223" max="9223" width="3.77734375" style="31" customWidth="1"/>
    <col min="9224" max="9224" width="6.33203125" style="31" customWidth="1"/>
    <col min="9225" max="9225" width="29.5546875" style="31" customWidth="1"/>
    <col min="9226" max="9227" width="5.21875" style="31" customWidth="1"/>
    <col min="9228" max="9228" width="7.109375" style="31" customWidth="1"/>
    <col min="9229" max="9229" width="10.77734375" style="31" customWidth="1"/>
    <col min="9230" max="9230" width="10.21875" style="31" customWidth="1"/>
    <col min="9231" max="9231" width="11.109375" style="31" customWidth="1"/>
    <col min="9232" max="9475" width="9.88671875" style="31"/>
    <col min="9476" max="9476" width="3.88671875" style="31" bestFit="1" customWidth="1"/>
    <col min="9477" max="9477" width="13.21875" style="31" customWidth="1"/>
    <col min="9478" max="9478" width="3.88671875" style="31" bestFit="1" customWidth="1"/>
    <col min="9479" max="9479" width="3.77734375" style="31" customWidth="1"/>
    <col min="9480" max="9480" width="6.33203125" style="31" customWidth="1"/>
    <col min="9481" max="9481" width="29.5546875" style="31" customWidth="1"/>
    <col min="9482" max="9483" width="5.21875" style="31" customWidth="1"/>
    <col min="9484" max="9484" width="7.109375" style="31" customWidth="1"/>
    <col min="9485" max="9485" width="10.77734375" style="31" customWidth="1"/>
    <col min="9486" max="9486" width="10.21875" style="31" customWidth="1"/>
    <col min="9487" max="9487" width="11.109375" style="31" customWidth="1"/>
    <col min="9488" max="9731" width="9.88671875" style="31"/>
    <col min="9732" max="9732" width="3.88671875" style="31" bestFit="1" customWidth="1"/>
    <col min="9733" max="9733" width="13.21875" style="31" customWidth="1"/>
    <col min="9734" max="9734" width="3.88671875" style="31" bestFit="1" customWidth="1"/>
    <col min="9735" max="9735" width="3.77734375" style="31" customWidth="1"/>
    <col min="9736" max="9736" width="6.33203125" style="31" customWidth="1"/>
    <col min="9737" max="9737" width="29.5546875" style="31" customWidth="1"/>
    <col min="9738" max="9739" width="5.21875" style="31" customWidth="1"/>
    <col min="9740" max="9740" width="7.109375" style="31" customWidth="1"/>
    <col min="9741" max="9741" width="10.77734375" style="31" customWidth="1"/>
    <col min="9742" max="9742" width="10.21875" style="31" customWidth="1"/>
    <col min="9743" max="9743" width="11.109375" style="31" customWidth="1"/>
    <col min="9744" max="9987" width="9.88671875" style="31"/>
    <col min="9988" max="9988" width="3.88671875" style="31" bestFit="1" customWidth="1"/>
    <col min="9989" max="9989" width="13.21875" style="31" customWidth="1"/>
    <col min="9990" max="9990" width="3.88671875" style="31" bestFit="1" customWidth="1"/>
    <col min="9991" max="9991" width="3.77734375" style="31" customWidth="1"/>
    <col min="9992" max="9992" width="6.33203125" style="31" customWidth="1"/>
    <col min="9993" max="9993" width="29.5546875" style="31" customWidth="1"/>
    <col min="9994" max="9995" width="5.21875" style="31" customWidth="1"/>
    <col min="9996" max="9996" width="7.109375" style="31" customWidth="1"/>
    <col min="9997" max="9997" width="10.77734375" style="31" customWidth="1"/>
    <col min="9998" max="9998" width="10.21875" style="31" customWidth="1"/>
    <col min="9999" max="9999" width="11.109375" style="31" customWidth="1"/>
    <col min="10000" max="10243" width="9.88671875" style="31"/>
    <col min="10244" max="10244" width="3.88671875" style="31" bestFit="1" customWidth="1"/>
    <col min="10245" max="10245" width="13.21875" style="31" customWidth="1"/>
    <col min="10246" max="10246" width="3.88671875" style="31" bestFit="1" customWidth="1"/>
    <col min="10247" max="10247" width="3.77734375" style="31" customWidth="1"/>
    <col min="10248" max="10248" width="6.33203125" style="31" customWidth="1"/>
    <col min="10249" max="10249" width="29.5546875" style="31" customWidth="1"/>
    <col min="10250" max="10251" width="5.21875" style="31" customWidth="1"/>
    <col min="10252" max="10252" width="7.109375" style="31" customWidth="1"/>
    <col min="10253" max="10253" width="10.77734375" style="31" customWidth="1"/>
    <col min="10254" max="10254" width="10.21875" style="31" customWidth="1"/>
    <col min="10255" max="10255" width="11.109375" style="31" customWidth="1"/>
    <col min="10256" max="10499" width="9.88671875" style="31"/>
    <col min="10500" max="10500" width="3.88671875" style="31" bestFit="1" customWidth="1"/>
    <col min="10501" max="10501" width="13.21875" style="31" customWidth="1"/>
    <col min="10502" max="10502" width="3.88671875" style="31" bestFit="1" customWidth="1"/>
    <col min="10503" max="10503" width="3.77734375" style="31" customWidth="1"/>
    <col min="10504" max="10504" width="6.33203125" style="31" customWidth="1"/>
    <col min="10505" max="10505" width="29.5546875" style="31" customWidth="1"/>
    <col min="10506" max="10507" width="5.21875" style="31" customWidth="1"/>
    <col min="10508" max="10508" width="7.109375" style="31" customWidth="1"/>
    <col min="10509" max="10509" width="10.77734375" style="31" customWidth="1"/>
    <col min="10510" max="10510" width="10.21875" style="31" customWidth="1"/>
    <col min="10511" max="10511" width="11.109375" style="31" customWidth="1"/>
    <col min="10512" max="10755" width="9.88671875" style="31"/>
    <col min="10756" max="10756" width="3.88671875" style="31" bestFit="1" customWidth="1"/>
    <col min="10757" max="10757" width="13.21875" style="31" customWidth="1"/>
    <col min="10758" max="10758" width="3.88671875" style="31" bestFit="1" customWidth="1"/>
    <col min="10759" max="10759" width="3.77734375" style="31" customWidth="1"/>
    <col min="10760" max="10760" width="6.33203125" style="31" customWidth="1"/>
    <col min="10761" max="10761" width="29.5546875" style="31" customWidth="1"/>
    <col min="10762" max="10763" width="5.21875" style="31" customWidth="1"/>
    <col min="10764" max="10764" width="7.109375" style="31" customWidth="1"/>
    <col min="10765" max="10765" width="10.77734375" style="31" customWidth="1"/>
    <col min="10766" max="10766" width="10.21875" style="31" customWidth="1"/>
    <col min="10767" max="10767" width="11.109375" style="31" customWidth="1"/>
    <col min="10768" max="11011" width="9.88671875" style="31"/>
    <col min="11012" max="11012" width="3.88671875" style="31" bestFit="1" customWidth="1"/>
    <col min="11013" max="11013" width="13.21875" style="31" customWidth="1"/>
    <col min="11014" max="11014" width="3.88671875" style="31" bestFit="1" customWidth="1"/>
    <col min="11015" max="11015" width="3.77734375" style="31" customWidth="1"/>
    <col min="11016" max="11016" width="6.33203125" style="31" customWidth="1"/>
    <col min="11017" max="11017" width="29.5546875" style="31" customWidth="1"/>
    <col min="11018" max="11019" width="5.21875" style="31" customWidth="1"/>
    <col min="11020" max="11020" width="7.109375" style="31" customWidth="1"/>
    <col min="11021" max="11021" width="10.77734375" style="31" customWidth="1"/>
    <col min="11022" max="11022" width="10.21875" style="31" customWidth="1"/>
    <col min="11023" max="11023" width="11.109375" style="31" customWidth="1"/>
    <col min="11024" max="11267" width="9.88671875" style="31"/>
    <col min="11268" max="11268" width="3.88671875" style="31" bestFit="1" customWidth="1"/>
    <col min="11269" max="11269" width="13.21875" style="31" customWidth="1"/>
    <col min="11270" max="11270" width="3.88671875" style="31" bestFit="1" customWidth="1"/>
    <col min="11271" max="11271" width="3.77734375" style="31" customWidth="1"/>
    <col min="11272" max="11272" width="6.33203125" style="31" customWidth="1"/>
    <col min="11273" max="11273" width="29.5546875" style="31" customWidth="1"/>
    <col min="11274" max="11275" width="5.21875" style="31" customWidth="1"/>
    <col min="11276" max="11276" width="7.109375" style="31" customWidth="1"/>
    <col min="11277" max="11277" width="10.77734375" style="31" customWidth="1"/>
    <col min="11278" max="11278" width="10.21875" style="31" customWidth="1"/>
    <col min="11279" max="11279" width="11.109375" style="31" customWidth="1"/>
    <col min="11280" max="11523" width="9.88671875" style="31"/>
    <col min="11524" max="11524" width="3.88671875" style="31" bestFit="1" customWidth="1"/>
    <col min="11525" max="11525" width="13.21875" style="31" customWidth="1"/>
    <col min="11526" max="11526" width="3.88671875" style="31" bestFit="1" customWidth="1"/>
    <col min="11527" max="11527" width="3.77734375" style="31" customWidth="1"/>
    <col min="11528" max="11528" width="6.33203125" style="31" customWidth="1"/>
    <col min="11529" max="11529" width="29.5546875" style="31" customWidth="1"/>
    <col min="11530" max="11531" width="5.21875" style="31" customWidth="1"/>
    <col min="11532" max="11532" width="7.109375" style="31" customWidth="1"/>
    <col min="11533" max="11533" width="10.77734375" style="31" customWidth="1"/>
    <col min="11534" max="11534" width="10.21875" style="31" customWidth="1"/>
    <col min="11535" max="11535" width="11.109375" style="31" customWidth="1"/>
    <col min="11536" max="11779" width="9.88671875" style="31"/>
    <col min="11780" max="11780" width="3.88671875" style="31" bestFit="1" customWidth="1"/>
    <col min="11781" max="11781" width="13.21875" style="31" customWidth="1"/>
    <col min="11782" max="11782" width="3.88671875" style="31" bestFit="1" customWidth="1"/>
    <col min="11783" max="11783" width="3.77734375" style="31" customWidth="1"/>
    <col min="11784" max="11784" width="6.33203125" style="31" customWidth="1"/>
    <col min="11785" max="11785" width="29.5546875" style="31" customWidth="1"/>
    <col min="11786" max="11787" width="5.21875" style="31" customWidth="1"/>
    <col min="11788" max="11788" width="7.109375" style="31" customWidth="1"/>
    <col min="11789" max="11789" width="10.77734375" style="31" customWidth="1"/>
    <col min="11790" max="11790" width="10.21875" style="31" customWidth="1"/>
    <col min="11791" max="11791" width="11.109375" style="31" customWidth="1"/>
    <col min="11792" max="12035" width="9.88671875" style="31"/>
    <col min="12036" max="12036" width="3.88671875" style="31" bestFit="1" customWidth="1"/>
    <col min="12037" max="12037" width="13.21875" style="31" customWidth="1"/>
    <col min="12038" max="12038" width="3.88671875" style="31" bestFit="1" customWidth="1"/>
    <col min="12039" max="12039" width="3.77734375" style="31" customWidth="1"/>
    <col min="12040" max="12040" width="6.33203125" style="31" customWidth="1"/>
    <col min="12041" max="12041" width="29.5546875" style="31" customWidth="1"/>
    <col min="12042" max="12043" width="5.21875" style="31" customWidth="1"/>
    <col min="12044" max="12044" width="7.109375" style="31" customWidth="1"/>
    <col min="12045" max="12045" width="10.77734375" style="31" customWidth="1"/>
    <col min="12046" max="12046" width="10.21875" style="31" customWidth="1"/>
    <col min="12047" max="12047" width="11.109375" style="31" customWidth="1"/>
    <col min="12048" max="12291" width="9.88671875" style="31"/>
    <col min="12292" max="12292" width="3.88671875" style="31" bestFit="1" customWidth="1"/>
    <col min="12293" max="12293" width="13.21875" style="31" customWidth="1"/>
    <col min="12294" max="12294" width="3.88671875" style="31" bestFit="1" customWidth="1"/>
    <col min="12295" max="12295" width="3.77734375" style="31" customWidth="1"/>
    <col min="12296" max="12296" width="6.33203125" style="31" customWidth="1"/>
    <col min="12297" max="12297" width="29.5546875" style="31" customWidth="1"/>
    <col min="12298" max="12299" width="5.21875" style="31" customWidth="1"/>
    <col min="12300" max="12300" width="7.109375" style="31" customWidth="1"/>
    <col min="12301" max="12301" width="10.77734375" style="31" customWidth="1"/>
    <col min="12302" max="12302" width="10.21875" style="31" customWidth="1"/>
    <col min="12303" max="12303" width="11.109375" style="31" customWidth="1"/>
    <col min="12304" max="12547" width="9.88671875" style="31"/>
    <col min="12548" max="12548" width="3.88671875" style="31" bestFit="1" customWidth="1"/>
    <col min="12549" max="12549" width="13.21875" style="31" customWidth="1"/>
    <col min="12550" max="12550" width="3.88671875" style="31" bestFit="1" customWidth="1"/>
    <col min="12551" max="12551" width="3.77734375" style="31" customWidth="1"/>
    <col min="12552" max="12552" width="6.33203125" style="31" customWidth="1"/>
    <col min="12553" max="12553" width="29.5546875" style="31" customWidth="1"/>
    <col min="12554" max="12555" width="5.21875" style="31" customWidth="1"/>
    <col min="12556" max="12556" width="7.109375" style="31" customWidth="1"/>
    <col min="12557" max="12557" width="10.77734375" style="31" customWidth="1"/>
    <col min="12558" max="12558" width="10.21875" style="31" customWidth="1"/>
    <col min="12559" max="12559" width="11.109375" style="31" customWidth="1"/>
    <col min="12560" max="12803" width="9.88671875" style="31"/>
    <col min="12804" max="12804" width="3.88671875" style="31" bestFit="1" customWidth="1"/>
    <col min="12805" max="12805" width="13.21875" style="31" customWidth="1"/>
    <col min="12806" max="12806" width="3.88671875" style="31" bestFit="1" customWidth="1"/>
    <col min="12807" max="12807" width="3.77734375" style="31" customWidth="1"/>
    <col min="12808" max="12808" width="6.33203125" style="31" customWidth="1"/>
    <col min="12809" max="12809" width="29.5546875" style="31" customWidth="1"/>
    <col min="12810" max="12811" width="5.21875" style="31" customWidth="1"/>
    <col min="12812" max="12812" width="7.109375" style="31" customWidth="1"/>
    <col min="12813" max="12813" width="10.77734375" style="31" customWidth="1"/>
    <col min="12814" max="12814" width="10.21875" style="31" customWidth="1"/>
    <col min="12815" max="12815" width="11.109375" style="31" customWidth="1"/>
    <col min="12816" max="13059" width="9.88671875" style="31"/>
    <col min="13060" max="13060" width="3.88671875" style="31" bestFit="1" customWidth="1"/>
    <col min="13061" max="13061" width="13.21875" style="31" customWidth="1"/>
    <col min="13062" max="13062" width="3.88671875" style="31" bestFit="1" customWidth="1"/>
    <col min="13063" max="13063" width="3.77734375" style="31" customWidth="1"/>
    <col min="13064" max="13064" width="6.33203125" style="31" customWidth="1"/>
    <col min="13065" max="13065" width="29.5546875" style="31" customWidth="1"/>
    <col min="13066" max="13067" width="5.21875" style="31" customWidth="1"/>
    <col min="13068" max="13068" width="7.109375" style="31" customWidth="1"/>
    <col min="13069" max="13069" width="10.77734375" style="31" customWidth="1"/>
    <col min="13070" max="13070" width="10.21875" style="31" customWidth="1"/>
    <col min="13071" max="13071" width="11.109375" style="31" customWidth="1"/>
    <col min="13072" max="13315" width="9.88671875" style="31"/>
    <col min="13316" max="13316" width="3.88671875" style="31" bestFit="1" customWidth="1"/>
    <col min="13317" max="13317" width="13.21875" style="31" customWidth="1"/>
    <col min="13318" max="13318" width="3.88671875" style="31" bestFit="1" customWidth="1"/>
    <col min="13319" max="13319" width="3.77734375" style="31" customWidth="1"/>
    <col min="13320" max="13320" width="6.33203125" style="31" customWidth="1"/>
    <col min="13321" max="13321" width="29.5546875" style="31" customWidth="1"/>
    <col min="13322" max="13323" width="5.21875" style="31" customWidth="1"/>
    <col min="13324" max="13324" width="7.109375" style="31" customWidth="1"/>
    <col min="13325" max="13325" width="10.77734375" style="31" customWidth="1"/>
    <col min="13326" max="13326" width="10.21875" style="31" customWidth="1"/>
    <col min="13327" max="13327" width="11.109375" style="31" customWidth="1"/>
    <col min="13328" max="13571" width="9.88671875" style="31"/>
    <col min="13572" max="13572" width="3.88671875" style="31" bestFit="1" customWidth="1"/>
    <col min="13573" max="13573" width="13.21875" style="31" customWidth="1"/>
    <col min="13574" max="13574" width="3.88671875" style="31" bestFit="1" customWidth="1"/>
    <col min="13575" max="13575" width="3.77734375" style="31" customWidth="1"/>
    <col min="13576" max="13576" width="6.33203125" style="31" customWidth="1"/>
    <col min="13577" max="13577" width="29.5546875" style="31" customWidth="1"/>
    <col min="13578" max="13579" width="5.21875" style="31" customWidth="1"/>
    <col min="13580" max="13580" width="7.109375" style="31" customWidth="1"/>
    <col min="13581" max="13581" width="10.77734375" style="31" customWidth="1"/>
    <col min="13582" max="13582" width="10.21875" style="31" customWidth="1"/>
    <col min="13583" max="13583" width="11.109375" style="31" customWidth="1"/>
    <col min="13584" max="13827" width="9.88671875" style="31"/>
    <col min="13828" max="13828" width="3.88671875" style="31" bestFit="1" customWidth="1"/>
    <col min="13829" max="13829" width="13.21875" style="31" customWidth="1"/>
    <col min="13830" max="13830" width="3.88671875" style="31" bestFit="1" customWidth="1"/>
    <col min="13831" max="13831" width="3.77734375" style="31" customWidth="1"/>
    <col min="13832" max="13832" width="6.33203125" style="31" customWidth="1"/>
    <col min="13833" max="13833" width="29.5546875" style="31" customWidth="1"/>
    <col min="13834" max="13835" width="5.21875" style="31" customWidth="1"/>
    <col min="13836" max="13836" width="7.109375" style="31" customWidth="1"/>
    <col min="13837" max="13837" width="10.77734375" style="31" customWidth="1"/>
    <col min="13838" max="13838" width="10.21875" style="31" customWidth="1"/>
    <col min="13839" max="13839" width="11.109375" style="31" customWidth="1"/>
    <col min="13840" max="14083" width="9.88671875" style="31"/>
    <col min="14084" max="14084" width="3.88671875" style="31" bestFit="1" customWidth="1"/>
    <col min="14085" max="14085" width="13.21875" style="31" customWidth="1"/>
    <col min="14086" max="14086" width="3.88671875" style="31" bestFit="1" customWidth="1"/>
    <col min="14087" max="14087" width="3.77734375" style="31" customWidth="1"/>
    <col min="14088" max="14088" width="6.33203125" style="31" customWidth="1"/>
    <col min="14089" max="14089" width="29.5546875" style="31" customWidth="1"/>
    <col min="14090" max="14091" width="5.21875" style="31" customWidth="1"/>
    <col min="14092" max="14092" width="7.109375" style="31" customWidth="1"/>
    <col min="14093" max="14093" width="10.77734375" style="31" customWidth="1"/>
    <col min="14094" max="14094" width="10.21875" style="31" customWidth="1"/>
    <col min="14095" max="14095" width="11.109375" style="31" customWidth="1"/>
    <col min="14096" max="14339" width="9.88671875" style="31"/>
    <col min="14340" max="14340" width="3.88671875" style="31" bestFit="1" customWidth="1"/>
    <col min="14341" max="14341" width="13.21875" style="31" customWidth="1"/>
    <col min="14342" max="14342" width="3.88671875" style="31" bestFit="1" customWidth="1"/>
    <col min="14343" max="14343" width="3.77734375" style="31" customWidth="1"/>
    <col min="14344" max="14344" width="6.33203125" style="31" customWidth="1"/>
    <col min="14345" max="14345" width="29.5546875" style="31" customWidth="1"/>
    <col min="14346" max="14347" width="5.21875" style="31" customWidth="1"/>
    <col min="14348" max="14348" width="7.109375" style="31" customWidth="1"/>
    <col min="14349" max="14349" width="10.77734375" style="31" customWidth="1"/>
    <col min="14350" max="14350" width="10.21875" style="31" customWidth="1"/>
    <col min="14351" max="14351" width="11.109375" style="31" customWidth="1"/>
    <col min="14352" max="14595" width="9.88671875" style="31"/>
    <col min="14596" max="14596" width="3.88671875" style="31" bestFit="1" customWidth="1"/>
    <col min="14597" max="14597" width="13.21875" style="31" customWidth="1"/>
    <col min="14598" max="14598" width="3.88671875" style="31" bestFit="1" customWidth="1"/>
    <col min="14599" max="14599" width="3.77734375" style="31" customWidth="1"/>
    <col min="14600" max="14600" width="6.33203125" style="31" customWidth="1"/>
    <col min="14601" max="14601" width="29.5546875" style="31" customWidth="1"/>
    <col min="14602" max="14603" width="5.21875" style="31" customWidth="1"/>
    <col min="14604" max="14604" width="7.109375" style="31" customWidth="1"/>
    <col min="14605" max="14605" width="10.77734375" style="31" customWidth="1"/>
    <col min="14606" max="14606" width="10.21875" style="31" customWidth="1"/>
    <col min="14607" max="14607" width="11.109375" style="31" customWidth="1"/>
    <col min="14608" max="14851" width="9.88671875" style="31"/>
    <col min="14852" max="14852" width="3.88671875" style="31" bestFit="1" customWidth="1"/>
    <col min="14853" max="14853" width="13.21875" style="31" customWidth="1"/>
    <col min="14854" max="14854" width="3.88671875" style="31" bestFit="1" customWidth="1"/>
    <col min="14855" max="14855" width="3.77734375" style="31" customWidth="1"/>
    <col min="14856" max="14856" width="6.33203125" style="31" customWidth="1"/>
    <col min="14857" max="14857" width="29.5546875" style="31" customWidth="1"/>
    <col min="14858" max="14859" width="5.21875" style="31" customWidth="1"/>
    <col min="14860" max="14860" width="7.109375" style="31" customWidth="1"/>
    <col min="14861" max="14861" width="10.77734375" style="31" customWidth="1"/>
    <col min="14862" max="14862" width="10.21875" style="31" customWidth="1"/>
    <col min="14863" max="14863" width="11.109375" style="31" customWidth="1"/>
    <col min="14864" max="15107" width="9.88671875" style="31"/>
    <col min="15108" max="15108" width="3.88671875" style="31" bestFit="1" customWidth="1"/>
    <col min="15109" max="15109" width="13.21875" style="31" customWidth="1"/>
    <col min="15110" max="15110" width="3.88671875" style="31" bestFit="1" customWidth="1"/>
    <col min="15111" max="15111" width="3.77734375" style="31" customWidth="1"/>
    <col min="15112" max="15112" width="6.33203125" style="31" customWidth="1"/>
    <col min="15113" max="15113" width="29.5546875" style="31" customWidth="1"/>
    <col min="15114" max="15115" width="5.21875" style="31" customWidth="1"/>
    <col min="15116" max="15116" width="7.109375" style="31" customWidth="1"/>
    <col min="15117" max="15117" width="10.77734375" style="31" customWidth="1"/>
    <col min="15118" max="15118" width="10.21875" style="31" customWidth="1"/>
    <col min="15119" max="15119" width="11.109375" style="31" customWidth="1"/>
    <col min="15120" max="15363" width="9.88671875" style="31"/>
    <col min="15364" max="15364" width="3.88671875" style="31" bestFit="1" customWidth="1"/>
    <col min="15365" max="15365" width="13.21875" style="31" customWidth="1"/>
    <col min="15366" max="15366" width="3.88671875" style="31" bestFit="1" customWidth="1"/>
    <col min="15367" max="15367" width="3.77734375" style="31" customWidth="1"/>
    <col min="15368" max="15368" width="6.33203125" style="31" customWidth="1"/>
    <col min="15369" max="15369" width="29.5546875" style="31" customWidth="1"/>
    <col min="15370" max="15371" width="5.21875" style="31" customWidth="1"/>
    <col min="15372" max="15372" width="7.109375" style="31" customWidth="1"/>
    <col min="15373" max="15373" width="10.77734375" style="31" customWidth="1"/>
    <col min="15374" max="15374" width="10.21875" style="31" customWidth="1"/>
    <col min="15375" max="15375" width="11.109375" style="31" customWidth="1"/>
    <col min="15376" max="15619" width="9.88671875" style="31"/>
    <col min="15620" max="15620" width="3.88671875" style="31" bestFit="1" customWidth="1"/>
    <col min="15621" max="15621" width="13.21875" style="31" customWidth="1"/>
    <col min="15622" max="15622" width="3.88671875" style="31" bestFit="1" customWidth="1"/>
    <col min="15623" max="15623" width="3.77734375" style="31" customWidth="1"/>
    <col min="15624" max="15624" width="6.33203125" style="31" customWidth="1"/>
    <col min="15625" max="15625" width="29.5546875" style="31" customWidth="1"/>
    <col min="15626" max="15627" width="5.21875" style="31" customWidth="1"/>
    <col min="15628" max="15628" width="7.109375" style="31" customWidth="1"/>
    <col min="15629" max="15629" width="10.77734375" style="31" customWidth="1"/>
    <col min="15630" max="15630" width="10.21875" style="31" customWidth="1"/>
    <col min="15631" max="15631" width="11.109375" style="31" customWidth="1"/>
    <col min="15632" max="15875" width="9.88671875" style="31"/>
    <col min="15876" max="15876" width="3.88671875" style="31" bestFit="1" customWidth="1"/>
    <col min="15877" max="15877" width="13.21875" style="31" customWidth="1"/>
    <col min="15878" max="15878" width="3.88671875" style="31" bestFit="1" customWidth="1"/>
    <col min="15879" max="15879" width="3.77734375" style="31" customWidth="1"/>
    <col min="15880" max="15880" width="6.33203125" style="31" customWidth="1"/>
    <col min="15881" max="15881" width="29.5546875" style="31" customWidth="1"/>
    <col min="15882" max="15883" width="5.21875" style="31" customWidth="1"/>
    <col min="15884" max="15884" width="7.109375" style="31" customWidth="1"/>
    <col min="15885" max="15885" width="10.77734375" style="31" customWidth="1"/>
    <col min="15886" max="15886" width="10.21875" style="31" customWidth="1"/>
    <col min="15887" max="15887" width="11.109375" style="31" customWidth="1"/>
    <col min="15888" max="16131" width="9.88671875" style="31"/>
    <col min="16132" max="16132" width="3.88671875" style="31" bestFit="1" customWidth="1"/>
    <col min="16133" max="16133" width="13.21875" style="31" customWidth="1"/>
    <col min="16134" max="16134" width="3.88671875" style="31" bestFit="1" customWidth="1"/>
    <col min="16135" max="16135" width="3.77734375" style="31" customWidth="1"/>
    <col min="16136" max="16136" width="6.33203125" style="31" customWidth="1"/>
    <col min="16137" max="16137" width="29.5546875" style="31" customWidth="1"/>
    <col min="16138" max="16139" width="5.21875" style="31" customWidth="1"/>
    <col min="16140" max="16140" width="7.109375" style="31" customWidth="1"/>
    <col min="16141" max="16141" width="10.77734375" style="31" customWidth="1"/>
    <col min="16142" max="16142" width="10.21875" style="31" customWidth="1"/>
    <col min="16143" max="16143" width="11.109375" style="31" customWidth="1"/>
    <col min="16144" max="16384" width="9.88671875" style="31"/>
  </cols>
  <sheetData>
    <row r="1" spans="1:19" ht="45" customHeight="1">
      <c r="A1" s="186" t="s">
        <v>24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9" ht="22.5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s="37" customFormat="1" ht="51" customHeight="1">
      <c r="A3" s="32" t="s">
        <v>0</v>
      </c>
      <c r="B3" s="32" t="s">
        <v>25</v>
      </c>
      <c r="C3" s="32" t="s">
        <v>26</v>
      </c>
      <c r="D3" s="33" t="s">
        <v>27</v>
      </c>
      <c r="E3" s="33" t="s">
        <v>10</v>
      </c>
      <c r="F3" s="34" t="s">
        <v>28</v>
      </c>
      <c r="G3" s="32" t="s">
        <v>29</v>
      </c>
      <c r="H3" s="32" t="s">
        <v>30</v>
      </c>
      <c r="I3" s="32" t="s">
        <v>31</v>
      </c>
      <c r="J3" s="35" t="s">
        <v>32</v>
      </c>
      <c r="K3" s="32" t="s">
        <v>33</v>
      </c>
      <c r="L3" s="32" t="s">
        <v>76</v>
      </c>
      <c r="M3" s="32" t="s">
        <v>34</v>
      </c>
      <c r="N3" s="32" t="s">
        <v>35</v>
      </c>
      <c r="O3" s="32" t="s">
        <v>36</v>
      </c>
      <c r="P3" s="35" t="s">
        <v>37</v>
      </c>
      <c r="Q3" s="36" t="s">
        <v>38</v>
      </c>
    </row>
    <row r="4" spans="1:19" s="43" customFormat="1" ht="15">
      <c r="A4" s="38">
        <v>-1</v>
      </c>
      <c r="B4" s="38">
        <v>-2</v>
      </c>
      <c r="C4" s="38"/>
      <c r="D4" s="38">
        <v>-3</v>
      </c>
      <c r="E4" s="38">
        <v>-4</v>
      </c>
      <c r="F4" s="39">
        <v>-5</v>
      </c>
      <c r="G4" s="38">
        <v>-6</v>
      </c>
      <c r="H4" s="38">
        <v>-7</v>
      </c>
      <c r="I4" s="40">
        <v>-8</v>
      </c>
      <c r="J4" s="38">
        <v>-10</v>
      </c>
      <c r="K4" s="38"/>
      <c r="L4" s="38"/>
      <c r="M4" s="38"/>
      <c r="N4" s="38"/>
      <c r="O4" s="38"/>
      <c r="P4" s="41">
        <v>-12</v>
      </c>
      <c r="Q4" s="42">
        <v>-13</v>
      </c>
    </row>
    <row r="5" spans="1:19" s="43" customFormat="1" ht="52.5" customHeight="1">
      <c r="A5" s="1">
        <v>1</v>
      </c>
      <c r="B5" s="8" t="s">
        <v>54</v>
      </c>
      <c r="C5" s="8" t="s">
        <v>18</v>
      </c>
      <c r="D5" s="1">
        <v>148</v>
      </c>
      <c r="E5" s="6">
        <v>614</v>
      </c>
      <c r="F5" s="2">
        <v>309.7</v>
      </c>
      <c r="G5" s="44" t="s">
        <v>74</v>
      </c>
      <c r="H5" s="45" t="s">
        <v>40</v>
      </c>
      <c r="I5" s="46">
        <v>20</v>
      </c>
      <c r="J5" s="47">
        <v>5195000</v>
      </c>
      <c r="K5" s="47">
        <f>(J5*100%)*7</f>
        <v>36365000</v>
      </c>
      <c r="L5" s="47"/>
      <c r="M5" s="47">
        <f>(13*J5)*80%</f>
        <v>54028000</v>
      </c>
      <c r="N5" s="47"/>
      <c r="O5" s="48"/>
      <c r="P5" s="49">
        <f>K5+L5+M5+O5</f>
        <v>90393000</v>
      </c>
      <c r="Q5" s="50"/>
    </row>
    <row r="6" spans="1:19" s="43" customFormat="1" ht="52.5" customHeight="1">
      <c r="A6" s="1"/>
      <c r="B6" s="8"/>
      <c r="C6" s="8"/>
      <c r="D6" s="1"/>
      <c r="E6" s="6"/>
      <c r="F6" s="2"/>
      <c r="G6" s="44" t="s">
        <v>68</v>
      </c>
      <c r="H6" s="45" t="s">
        <v>40</v>
      </c>
      <c r="I6" s="46">
        <v>24</v>
      </c>
      <c r="J6" s="47">
        <v>1355000</v>
      </c>
      <c r="K6" s="47"/>
      <c r="L6" s="47"/>
      <c r="M6" s="47">
        <f t="shared" ref="M6:M13" si="0">(I6*J6)*80%</f>
        <v>26016000</v>
      </c>
      <c r="N6" s="47"/>
      <c r="O6" s="48"/>
      <c r="P6" s="49">
        <f t="shared" ref="P6:P43" si="1">K6+L6+M6+O6</f>
        <v>26016000</v>
      </c>
      <c r="Q6" s="50"/>
    </row>
    <row r="7" spans="1:19" s="43" customFormat="1" ht="52.5" customHeight="1">
      <c r="A7" s="1"/>
      <c r="B7" s="8"/>
      <c r="C7" s="8"/>
      <c r="D7" s="1"/>
      <c r="E7" s="6"/>
      <c r="F7" s="2"/>
      <c r="G7" s="44" t="s">
        <v>56</v>
      </c>
      <c r="H7" s="45" t="s">
        <v>40</v>
      </c>
      <c r="I7" s="46">
        <v>5</v>
      </c>
      <c r="J7" s="47">
        <v>206000</v>
      </c>
      <c r="K7" s="47"/>
      <c r="L7" s="47"/>
      <c r="M7" s="47">
        <f t="shared" si="0"/>
        <v>824000</v>
      </c>
      <c r="N7" s="47"/>
      <c r="O7" s="48"/>
      <c r="P7" s="49">
        <f t="shared" si="1"/>
        <v>824000</v>
      </c>
      <c r="Q7" s="50"/>
    </row>
    <row r="8" spans="1:19" s="43" customFormat="1" ht="52.5" customHeight="1">
      <c r="A8" s="1"/>
      <c r="B8" s="8"/>
      <c r="C8" s="8"/>
      <c r="D8" s="1"/>
      <c r="E8" s="6"/>
      <c r="F8" s="2"/>
      <c r="G8" s="44" t="s">
        <v>55</v>
      </c>
      <c r="H8" s="45" t="s">
        <v>40</v>
      </c>
      <c r="I8" s="46">
        <v>2</v>
      </c>
      <c r="J8" s="47">
        <v>665000</v>
      </c>
      <c r="K8" s="47"/>
      <c r="L8" s="47"/>
      <c r="M8" s="47">
        <f t="shared" si="0"/>
        <v>1064000</v>
      </c>
      <c r="N8" s="47"/>
      <c r="O8" s="48"/>
      <c r="P8" s="49">
        <f t="shared" si="1"/>
        <v>1064000</v>
      </c>
      <c r="Q8" s="50"/>
    </row>
    <row r="9" spans="1:19" s="43" customFormat="1" ht="52.5" customHeight="1">
      <c r="A9" s="1"/>
      <c r="B9" s="8"/>
      <c r="C9" s="8"/>
      <c r="D9" s="1"/>
      <c r="E9" s="6"/>
      <c r="F9" s="2"/>
      <c r="G9" s="44" t="s">
        <v>121</v>
      </c>
      <c r="H9" s="45" t="s">
        <v>44</v>
      </c>
      <c r="I9" s="46">
        <v>19</v>
      </c>
      <c r="J9" s="47">
        <v>1628000</v>
      </c>
      <c r="K9" s="47"/>
      <c r="L9" s="47"/>
      <c r="M9" s="47">
        <f t="shared" si="0"/>
        <v>24745600</v>
      </c>
      <c r="N9" s="47"/>
      <c r="O9" s="48"/>
      <c r="P9" s="49">
        <f t="shared" si="1"/>
        <v>24745600</v>
      </c>
      <c r="Q9" s="50"/>
    </row>
    <row r="10" spans="1:19" s="43" customFormat="1" ht="52.5" customHeight="1">
      <c r="A10" s="1"/>
      <c r="B10" s="8"/>
      <c r="C10" s="8"/>
      <c r="D10" s="1"/>
      <c r="E10" s="6"/>
      <c r="F10" s="2"/>
      <c r="G10" s="44" t="s">
        <v>58</v>
      </c>
      <c r="H10" s="45" t="s">
        <v>44</v>
      </c>
      <c r="I10" s="46">
        <v>65</v>
      </c>
      <c r="J10" s="47">
        <v>1901000</v>
      </c>
      <c r="K10" s="47"/>
      <c r="L10" s="47"/>
      <c r="M10" s="47">
        <f t="shared" si="0"/>
        <v>98852000</v>
      </c>
      <c r="N10" s="47"/>
      <c r="O10" s="48"/>
      <c r="P10" s="49">
        <f t="shared" si="1"/>
        <v>98852000</v>
      </c>
      <c r="Q10" s="50"/>
    </row>
    <row r="11" spans="1:19" s="43" customFormat="1" ht="52.5" customHeight="1">
      <c r="A11" s="1"/>
      <c r="B11" s="8"/>
      <c r="C11" s="8"/>
      <c r="D11" s="1"/>
      <c r="E11" s="6"/>
      <c r="F11" s="2"/>
      <c r="G11" s="44" t="s">
        <v>59</v>
      </c>
      <c r="H11" s="45" t="s">
        <v>60</v>
      </c>
      <c r="I11" s="46">
        <v>126</v>
      </c>
      <c r="J11" s="47">
        <v>25000</v>
      </c>
      <c r="K11" s="47"/>
      <c r="L11" s="47"/>
      <c r="M11" s="47">
        <f t="shared" si="0"/>
        <v>2520000</v>
      </c>
      <c r="N11" s="47"/>
      <c r="O11" s="48"/>
      <c r="P11" s="49">
        <f t="shared" si="1"/>
        <v>2520000</v>
      </c>
      <c r="Q11" s="50"/>
    </row>
    <row r="12" spans="1:19" s="43" customFormat="1" ht="66.75" customHeight="1">
      <c r="A12" s="1">
        <v>2</v>
      </c>
      <c r="B12" s="8" t="s">
        <v>22</v>
      </c>
      <c r="C12" s="7" t="s">
        <v>20</v>
      </c>
      <c r="D12" s="1">
        <v>148</v>
      </c>
      <c r="E12" s="6">
        <v>136</v>
      </c>
      <c r="F12" s="6">
        <v>188.6</v>
      </c>
      <c r="G12" s="44" t="s">
        <v>57</v>
      </c>
      <c r="H12" s="45" t="s">
        <v>44</v>
      </c>
      <c r="I12" s="46">
        <v>9.6</v>
      </c>
      <c r="J12" s="47">
        <v>1140000</v>
      </c>
      <c r="K12" s="47"/>
      <c r="L12" s="47"/>
      <c r="M12" s="47">
        <f t="shared" si="0"/>
        <v>8755200</v>
      </c>
      <c r="N12" s="47"/>
      <c r="O12" s="48"/>
      <c r="P12" s="49">
        <f t="shared" si="1"/>
        <v>8755200</v>
      </c>
      <c r="Q12" s="50"/>
    </row>
    <row r="13" spans="1:19" s="43" customFormat="1" ht="51" customHeight="1">
      <c r="A13" s="1"/>
      <c r="B13" s="8"/>
      <c r="C13" s="7"/>
      <c r="D13" s="1"/>
      <c r="E13" s="6"/>
      <c r="F13" s="6"/>
      <c r="G13" s="44" t="s">
        <v>61</v>
      </c>
      <c r="H13" s="45" t="s">
        <v>62</v>
      </c>
      <c r="I13" s="46">
        <v>20</v>
      </c>
      <c r="J13" s="47">
        <v>1263000</v>
      </c>
      <c r="K13" s="47"/>
      <c r="L13" s="47"/>
      <c r="M13" s="47">
        <f t="shared" si="0"/>
        <v>20208000</v>
      </c>
      <c r="N13" s="47"/>
      <c r="O13" s="48"/>
      <c r="P13" s="49">
        <f t="shared" si="1"/>
        <v>20208000</v>
      </c>
      <c r="Q13" s="50"/>
    </row>
    <row r="14" spans="1:19" s="43" customFormat="1" ht="51" customHeight="1">
      <c r="A14" s="1"/>
      <c r="B14" s="8"/>
      <c r="C14" s="7"/>
      <c r="D14" s="1"/>
      <c r="E14" s="6"/>
      <c r="F14" s="6"/>
      <c r="G14" s="44" t="s">
        <v>69</v>
      </c>
      <c r="H14" s="45" t="s">
        <v>40</v>
      </c>
      <c r="I14" s="46">
        <v>2</v>
      </c>
      <c r="J14" s="47">
        <v>1990000</v>
      </c>
      <c r="K14" s="47">
        <f t="shared" ref="K14:K19" si="2">I14*J14</f>
        <v>3980000</v>
      </c>
      <c r="L14" s="47"/>
      <c r="M14" s="47"/>
      <c r="N14" s="47"/>
      <c r="O14" s="48"/>
      <c r="P14" s="49">
        <f t="shared" si="1"/>
        <v>3980000</v>
      </c>
      <c r="Q14" s="50"/>
    </row>
    <row r="15" spans="1:19" s="43" customFormat="1" ht="51" customHeight="1">
      <c r="A15" s="1"/>
      <c r="B15" s="8"/>
      <c r="C15" s="7"/>
      <c r="D15" s="1"/>
      <c r="E15" s="6"/>
      <c r="F15" s="6"/>
      <c r="G15" s="44" t="s">
        <v>71</v>
      </c>
      <c r="H15" s="45" t="s">
        <v>40</v>
      </c>
      <c r="I15" s="46">
        <v>2</v>
      </c>
      <c r="J15" s="47">
        <v>4930000</v>
      </c>
      <c r="K15" s="47">
        <f t="shared" si="2"/>
        <v>9860000</v>
      </c>
      <c r="L15" s="47"/>
      <c r="M15" s="47"/>
      <c r="N15" s="47"/>
      <c r="O15" s="48"/>
      <c r="P15" s="49">
        <f t="shared" si="1"/>
        <v>9860000</v>
      </c>
      <c r="Q15" s="50"/>
    </row>
    <row r="16" spans="1:19" s="43" customFormat="1" ht="51" customHeight="1">
      <c r="A16" s="1"/>
      <c r="B16" s="8"/>
      <c r="C16" s="7"/>
      <c r="D16" s="1"/>
      <c r="E16" s="6"/>
      <c r="F16" s="6"/>
      <c r="G16" s="44" t="s">
        <v>63</v>
      </c>
      <c r="H16" s="45" t="s">
        <v>40</v>
      </c>
      <c r="I16" s="46">
        <v>1</v>
      </c>
      <c r="J16" s="47">
        <v>3890000</v>
      </c>
      <c r="K16" s="47">
        <f t="shared" si="2"/>
        <v>3890000</v>
      </c>
      <c r="L16" s="47"/>
      <c r="M16" s="47"/>
      <c r="N16" s="47"/>
      <c r="O16" s="48"/>
      <c r="P16" s="49">
        <f t="shared" si="1"/>
        <v>3890000</v>
      </c>
      <c r="Q16" s="50"/>
    </row>
    <row r="17" spans="1:17" s="43" customFormat="1" ht="51" customHeight="1">
      <c r="A17" s="1"/>
      <c r="B17" s="8"/>
      <c r="C17" s="7"/>
      <c r="D17" s="1"/>
      <c r="E17" s="6"/>
      <c r="F17" s="6"/>
      <c r="G17" s="44" t="s">
        <v>64</v>
      </c>
      <c r="H17" s="45" t="s">
        <v>40</v>
      </c>
      <c r="I17" s="46">
        <v>1</v>
      </c>
      <c r="J17" s="47">
        <v>440000</v>
      </c>
      <c r="K17" s="47">
        <f t="shared" si="2"/>
        <v>440000</v>
      </c>
      <c r="L17" s="47"/>
      <c r="M17" s="47"/>
      <c r="N17" s="47"/>
      <c r="O17" s="48"/>
      <c r="P17" s="49">
        <f t="shared" si="1"/>
        <v>440000</v>
      </c>
      <c r="Q17" s="50"/>
    </row>
    <row r="18" spans="1:17" s="43" customFormat="1" ht="51" customHeight="1">
      <c r="A18" s="1"/>
      <c r="B18" s="8"/>
      <c r="C18" s="7"/>
      <c r="D18" s="1"/>
      <c r="E18" s="6"/>
      <c r="F18" s="6"/>
      <c r="G18" s="44" t="s">
        <v>65</v>
      </c>
      <c r="H18" s="45" t="s">
        <v>40</v>
      </c>
      <c r="I18" s="46">
        <v>1</v>
      </c>
      <c r="J18" s="47">
        <v>695000</v>
      </c>
      <c r="K18" s="47">
        <f t="shared" si="2"/>
        <v>695000</v>
      </c>
      <c r="L18" s="47"/>
      <c r="M18" s="47"/>
      <c r="N18" s="47"/>
      <c r="O18" s="48"/>
      <c r="P18" s="49">
        <f t="shared" si="1"/>
        <v>695000</v>
      </c>
      <c r="Q18" s="50"/>
    </row>
    <row r="19" spans="1:17" s="43" customFormat="1" ht="51.75" customHeight="1">
      <c r="A19" s="1">
        <v>2</v>
      </c>
      <c r="B19" s="8" t="s">
        <v>22</v>
      </c>
      <c r="C19" s="7" t="s">
        <v>20</v>
      </c>
      <c r="D19" s="1">
        <v>148</v>
      </c>
      <c r="E19" s="6">
        <v>150</v>
      </c>
      <c r="F19" s="6">
        <v>420.5</v>
      </c>
      <c r="G19" s="44" t="s">
        <v>118</v>
      </c>
      <c r="H19" s="45" t="s">
        <v>40</v>
      </c>
      <c r="I19" s="46">
        <v>3</v>
      </c>
      <c r="J19" s="47">
        <v>4490000</v>
      </c>
      <c r="K19" s="47">
        <f t="shared" si="2"/>
        <v>13470000</v>
      </c>
      <c r="L19" s="47"/>
      <c r="M19" s="47"/>
      <c r="N19" s="47"/>
      <c r="O19" s="48"/>
      <c r="P19" s="49">
        <f t="shared" si="1"/>
        <v>13470000</v>
      </c>
      <c r="Q19" s="50"/>
    </row>
    <row r="20" spans="1:17" s="43" customFormat="1" ht="51.75" customHeight="1">
      <c r="A20" s="1"/>
      <c r="B20" s="8"/>
      <c r="C20" s="7"/>
      <c r="D20" s="1"/>
      <c r="E20" s="6"/>
      <c r="F20" s="6"/>
      <c r="G20" s="44" t="s">
        <v>67</v>
      </c>
      <c r="H20" s="45" t="s">
        <v>40</v>
      </c>
      <c r="I20" s="46">
        <v>25</v>
      </c>
      <c r="J20" s="47">
        <v>3170000</v>
      </c>
      <c r="K20" s="47">
        <f>(13*J20)*100%</f>
        <v>41210000</v>
      </c>
      <c r="L20" s="47"/>
      <c r="M20" s="47">
        <f>(J20*80%)*12</f>
        <v>30432000</v>
      </c>
      <c r="N20" s="47"/>
      <c r="O20" s="48"/>
      <c r="P20" s="49">
        <f t="shared" si="1"/>
        <v>71642000</v>
      </c>
      <c r="Q20" s="50"/>
    </row>
    <row r="21" spans="1:17" s="43" customFormat="1" ht="51.75" customHeight="1">
      <c r="A21" s="1"/>
      <c r="B21" s="8"/>
      <c r="C21" s="7"/>
      <c r="D21" s="1"/>
      <c r="E21" s="6"/>
      <c r="F21" s="6"/>
      <c r="G21" s="44" t="s">
        <v>66</v>
      </c>
      <c r="H21" s="45" t="s">
        <v>40</v>
      </c>
      <c r="I21" s="46">
        <v>52</v>
      </c>
      <c r="J21" s="47">
        <v>508000</v>
      </c>
      <c r="K21" s="47"/>
      <c r="L21" s="47"/>
      <c r="M21" s="47">
        <f>(J21*80%)*52</f>
        <v>21132800</v>
      </c>
      <c r="N21" s="47"/>
      <c r="O21" s="48"/>
      <c r="P21" s="49">
        <f t="shared" si="1"/>
        <v>21132800</v>
      </c>
      <c r="Q21" s="50"/>
    </row>
    <row r="22" spans="1:17" s="43" customFormat="1" ht="51.75" customHeight="1">
      <c r="A22" s="1"/>
      <c r="B22" s="8"/>
      <c r="C22" s="7"/>
      <c r="D22" s="1"/>
      <c r="E22" s="6"/>
      <c r="F22" s="6"/>
      <c r="G22" s="44" t="s">
        <v>68</v>
      </c>
      <c r="H22" s="45" t="s">
        <v>40</v>
      </c>
      <c r="I22" s="46">
        <v>3</v>
      </c>
      <c r="J22" s="47">
        <v>1355000</v>
      </c>
      <c r="K22" s="47"/>
      <c r="L22" s="47"/>
      <c r="M22" s="47">
        <f>(J22*80%)*3</f>
        <v>3252000</v>
      </c>
      <c r="N22" s="47"/>
      <c r="O22" s="48"/>
      <c r="P22" s="49">
        <f t="shared" si="1"/>
        <v>3252000</v>
      </c>
      <c r="Q22" s="50"/>
    </row>
    <row r="23" spans="1:17" s="43" customFormat="1" ht="51.75" customHeight="1">
      <c r="A23" s="1"/>
      <c r="B23" s="8"/>
      <c r="C23" s="7"/>
      <c r="D23" s="1"/>
      <c r="E23" s="6"/>
      <c r="F23" s="6"/>
      <c r="G23" s="44" t="s">
        <v>69</v>
      </c>
      <c r="H23" s="45" t="s">
        <v>40</v>
      </c>
      <c r="I23" s="46">
        <v>2</v>
      </c>
      <c r="J23" s="47">
        <v>1990000</v>
      </c>
      <c r="K23" s="47"/>
      <c r="L23" s="47"/>
      <c r="M23" s="47">
        <f>(J23*80%)*2</f>
        <v>3184000</v>
      </c>
      <c r="N23" s="47"/>
      <c r="O23" s="48"/>
      <c r="P23" s="49">
        <f t="shared" si="1"/>
        <v>3184000</v>
      </c>
      <c r="Q23" s="50"/>
    </row>
    <row r="24" spans="1:17" s="43" customFormat="1" ht="51.75" customHeight="1">
      <c r="A24" s="1"/>
      <c r="B24" s="8"/>
      <c r="C24" s="7"/>
      <c r="D24" s="1"/>
      <c r="E24" s="6"/>
      <c r="F24" s="6"/>
      <c r="G24" s="44" t="s">
        <v>57</v>
      </c>
      <c r="H24" s="45" t="s">
        <v>44</v>
      </c>
      <c r="I24" s="46">
        <v>10.6</v>
      </c>
      <c r="J24" s="47">
        <v>1140000</v>
      </c>
      <c r="K24" s="47"/>
      <c r="L24" s="47"/>
      <c r="M24" s="47">
        <f>(J24*80%)*10.6</f>
        <v>9667200</v>
      </c>
      <c r="N24" s="47"/>
      <c r="O24" s="48"/>
      <c r="P24" s="49">
        <f t="shared" si="1"/>
        <v>9667200</v>
      </c>
      <c r="Q24" s="50"/>
    </row>
    <row r="25" spans="1:17" s="43" customFormat="1" ht="51.75" customHeight="1">
      <c r="A25" s="1"/>
      <c r="B25" s="8"/>
      <c r="C25" s="7"/>
      <c r="D25" s="1"/>
      <c r="E25" s="6"/>
      <c r="F25" s="6"/>
      <c r="G25" s="44" t="s">
        <v>70</v>
      </c>
      <c r="H25" s="45" t="s">
        <v>62</v>
      </c>
      <c r="I25" s="46">
        <v>3</v>
      </c>
      <c r="J25" s="47">
        <v>491000</v>
      </c>
      <c r="K25" s="47"/>
      <c r="L25" s="47"/>
      <c r="M25" s="47">
        <f>(J25*80%)*3</f>
        <v>1178400</v>
      </c>
      <c r="N25" s="47"/>
      <c r="O25" s="48"/>
      <c r="P25" s="49">
        <f t="shared" si="1"/>
        <v>1178400</v>
      </c>
      <c r="Q25" s="50"/>
    </row>
    <row r="26" spans="1:17" s="43" customFormat="1" ht="51.75" customHeight="1">
      <c r="A26" s="1">
        <v>3</v>
      </c>
      <c r="B26" s="8" t="s">
        <v>72</v>
      </c>
      <c r="C26" s="7" t="s">
        <v>20</v>
      </c>
      <c r="D26" s="1">
        <v>148</v>
      </c>
      <c r="E26" s="6">
        <v>610</v>
      </c>
      <c r="F26" s="2">
        <v>2.8</v>
      </c>
      <c r="G26" s="44" t="s">
        <v>119</v>
      </c>
      <c r="H26" s="45" t="s">
        <v>40</v>
      </c>
      <c r="I26" s="46">
        <v>1</v>
      </c>
      <c r="J26" s="47">
        <v>4050000</v>
      </c>
      <c r="K26" s="47">
        <f>J26</f>
        <v>4050000</v>
      </c>
      <c r="L26" s="47"/>
      <c r="M26" s="47"/>
      <c r="N26" s="47"/>
      <c r="O26" s="48"/>
      <c r="P26" s="49">
        <f t="shared" si="1"/>
        <v>4050000</v>
      </c>
      <c r="Q26" s="50"/>
    </row>
    <row r="27" spans="1:17" s="43" customFormat="1" ht="51.75" customHeight="1">
      <c r="A27" s="1">
        <v>4</v>
      </c>
      <c r="B27" s="8" t="s">
        <v>73</v>
      </c>
      <c r="C27" s="7" t="s">
        <v>20</v>
      </c>
      <c r="D27" s="1">
        <v>148</v>
      </c>
      <c r="E27" s="6">
        <v>611</v>
      </c>
      <c r="F27" s="6">
        <v>95.2</v>
      </c>
      <c r="G27" s="44" t="s">
        <v>119</v>
      </c>
      <c r="H27" s="45" t="s">
        <v>40</v>
      </c>
      <c r="I27" s="46">
        <v>6</v>
      </c>
      <c r="J27" s="47">
        <v>4050000</v>
      </c>
      <c r="K27" s="47">
        <f>(J27*100%)*3</f>
        <v>12150000</v>
      </c>
      <c r="L27" s="47">
        <f>(J27*90%)*3</f>
        <v>10935000</v>
      </c>
      <c r="M27" s="47"/>
      <c r="N27" s="47"/>
      <c r="O27" s="48"/>
      <c r="P27" s="49">
        <f t="shared" si="1"/>
        <v>23085000</v>
      </c>
      <c r="Q27" s="50"/>
    </row>
    <row r="28" spans="1:17" s="43" customFormat="1" ht="51.75" customHeight="1">
      <c r="A28" s="1"/>
      <c r="B28" s="8"/>
      <c r="C28" s="7"/>
      <c r="D28" s="1"/>
      <c r="E28" s="6"/>
      <c r="F28" s="6"/>
      <c r="G28" s="44" t="s">
        <v>66</v>
      </c>
      <c r="H28" s="45" t="s">
        <v>40</v>
      </c>
      <c r="I28" s="46">
        <v>7</v>
      </c>
      <c r="J28" s="47">
        <v>508000</v>
      </c>
      <c r="K28" s="47"/>
      <c r="L28" s="47">
        <f>(J28*90%)*7</f>
        <v>3200400</v>
      </c>
      <c r="M28" s="47"/>
      <c r="N28" s="47"/>
      <c r="O28" s="48"/>
      <c r="P28" s="49">
        <f t="shared" si="1"/>
        <v>3200400</v>
      </c>
      <c r="Q28" s="50"/>
    </row>
    <row r="29" spans="1:17" s="43" customFormat="1" ht="51.75" customHeight="1">
      <c r="A29" s="1"/>
      <c r="B29" s="8"/>
      <c r="C29" s="7"/>
      <c r="D29" s="1"/>
      <c r="E29" s="6"/>
      <c r="F29" s="6"/>
      <c r="G29" s="44" t="s">
        <v>57</v>
      </c>
      <c r="H29" s="45" t="s">
        <v>44</v>
      </c>
      <c r="I29" s="46">
        <v>6</v>
      </c>
      <c r="J29" s="47">
        <v>1140000</v>
      </c>
      <c r="K29" s="47"/>
      <c r="L29" s="47"/>
      <c r="M29" s="47">
        <f>(J29*80%)*6</f>
        <v>5472000</v>
      </c>
      <c r="N29" s="47"/>
      <c r="O29" s="48"/>
      <c r="P29" s="49">
        <f t="shared" si="1"/>
        <v>5472000</v>
      </c>
      <c r="Q29" s="50"/>
    </row>
    <row r="30" spans="1:17" s="43" customFormat="1" ht="51.75" customHeight="1">
      <c r="A30" s="1">
        <v>5</v>
      </c>
      <c r="B30" s="8" t="s">
        <v>23</v>
      </c>
      <c r="C30" s="7" t="s">
        <v>20</v>
      </c>
      <c r="D30" s="1">
        <v>148</v>
      </c>
      <c r="E30" s="6">
        <v>324</v>
      </c>
      <c r="F30" s="6">
        <v>306.2</v>
      </c>
      <c r="G30" s="44" t="s">
        <v>74</v>
      </c>
      <c r="H30" s="45" t="s">
        <v>40</v>
      </c>
      <c r="I30" s="46">
        <v>13</v>
      </c>
      <c r="J30" s="47">
        <v>5195000</v>
      </c>
      <c r="K30" s="47">
        <f>I30*J30</f>
        <v>67535000</v>
      </c>
      <c r="L30" s="47"/>
      <c r="M30" s="47"/>
      <c r="N30" s="47"/>
      <c r="O30" s="48"/>
      <c r="P30" s="49">
        <f t="shared" si="1"/>
        <v>67535000</v>
      </c>
      <c r="Q30" s="50"/>
    </row>
    <row r="31" spans="1:17" s="43" customFormat="1" ht="51.75" customHeight="1">
      <c r="A31" s="1"/>
      <c r="B31" s="8"/>
      <c r="C31" s="7"/>
      <c r="D31" s="1"/>
      <c r="E31" s="6"/>
      <c r="F31" s="6"/>
      <c r="G31" s="44" t="s">
        <v>68</v>
      </c>
      <c r="H31" s="45" t="s">
        <v>40</v>
      </c>
      <c r="I31" s="46">
        <v>1</v>
      </c>
      <c r="J31" s="47">
        <v>1355000</v>
      </c>
      <c r="K31" s="47">
        <f>I31*J31</f>
        <v>1355000</v>
      </c>
      <c r="L31" s="47"/>
      <c r="M31" s="47"/>
      <c r="N31" s="47"/>
      <c r="O31" s="48"/>
      <c r="P31" s="49">
        <f t="shared" si="1"/>
        <v>1355000</v>
      </c>
      <c r="Q31" s="50"/>
    </row>
    <row r="32" spans="1:17" s="43" customFormat="1" ht="51.75" customHeight="1">
      <c r="A32" s="1"/>
      <c r="B32" s="8"/>
      <c r="C32" s="7"/>
      <c r="D32" s="1"/>
      <c r="E32" s="6"/>
      <c r="F32" s="6"/>
      <c r="G32" s="44" t="s">
        <v>75</v>
      </c>
      <c r="H32" s="45" t="s">
        <v>40</v>
      </c>
      <c r="I32" s="46">
        <v>1</v>
      </c>
      <c r="J32" s="47">
        <v>595000</v>
      </c>
      <c r="K32" s="47">
        <f>I32*J32</f>
        <v>595000</v>
      </c>
      <c r="L32" s="47"/>
      <c r="M32" s="47"/>
      <c r="N32" s="47"/>
      <c r="O32" s="48"/>
      <c r="P32" s="49">
        <f t="shared" si="1"/>
        <v>595000</v>
      </c>
      <c r="Q32" s="50"/>
    </row>
    <row r="33" spans="1:259" s="43" customFormat="1" ht="51.75" customHeight="1">
      <c r="A33" s="1"/>
      <c r="B33" s="8"/>
      <c r="C33" s="7"/>
      <c r="D33" s="1"/>
      <c r="E33" s="6"/>
      <c r="F33" s="6"/>
      <c r="G33" s="44" t="s">
        <v>57</v>
      </c>
      <c r="H33" s="45" t="s">
        <v>44</v>
      </c>
      <c r="I33" s="46">
        <v>12.5</v>
      </c>
      <c r="J33" s="47">
        <v>1140000</v>
      </c>
      <c r="K33" s="47"/>
      <c r="L33" s="47"/>
      <c r="M33" s="47">
        <f>(J33*80%)*12.5</f>
        <v>11400000</v>
      </c>
      <c r="N33" s="47"/>
      <c r="O33" s="48"/>
      <c r="P33" s="49">
        <f>K33+L33+M33+O33</f>
        <v>11400000</v>
      </c>
      <c r="Q33" s="50"/>
    </row>
    <row r="34" spans="1:259" s="43" customFormat="1" ht="51.75" customHeight="1">
      <c r="A34" s="1">
        <v>6</v>
      </c>
      <c r="B34" s="8" t="s">
        <v>113</v>
      </c>
      <c r="C34" s="7" t="s">
        <v>41</v>
      </c>
      <c r="D34" s="1">
        <v>171</v>
      </c>
      <c r="E34" s="6">
        <v>295</v>
      </c>
      <c r="F34" s="6">
        <v>286.89999999999998</v>
      </c>
      <c r="G34" s="44" t="s">
        <v>120</v>
      </c>
      <c r="H34" s="45" t="s">
        <v>40</v>
      </c>
      <c r="I34" s="46">
        <v>4</v>
      </c>
      <c r="J34" s="47">
        <v>3890000</v>
      </c>
      <c r="K34" s="47"/>
      <c r="L34" s="47"/>
      <c r="M34" s="47"/>
      <c r="N34" s="47"/>
      <c r="O34" s="48">
        <f>(I34*J34)*50%</f>
        <v>7780000</v>
      </c>
      <c r="P34" s="49">
        <f t="shared" ref="P34:P38" si="3">K34+L34+M34+O34</f>
        <v>7780000</v>
      </c>
      <c r="Q34" s="50"/>
    </row>
    <row r="35" spans="1:259" s="43" customFormat="1" ht="51.75" customHeight="1">
      <c r="A35" s="1"/>
      <c r="B35" s="8"/>
      <c r="C35" s="7"/>
      <c r="D35" s="1"/>
      <c r="E35" s="6"/>
      <c r="F35" s="6"/>
      <c r="G35" s="73" t="s">
        <v>117</v>
      </c>
      <c r="H35" s="45" t="s">
        <v>40</v>
      </c>
      <c r="I35" s="46">
        <v>6</v>
      </c>
      <c r="J35" s="47">
        <v>4490000</v>
      </c>
      <c r="K35" s="47"/>
      <c r="L35" s="47"/>
      <c r="M35" s="47"/>
      <c r="N35" s="47"/>
      <c r="O35" s="48">
        <f t="shared" ref="O35:O38" si="4">(I35*J35)*50%</f>
        <v>13470000</v>
      </c>
      <c r="P35" s="49">
        <f t="shared" si="3"/>
        <v>13470000</v>
      </c>
      <c r="Q35" s="50"/>
    </row>
    <row r="36" spans="1:259" s="43" customFormat="1" ht="51.75" customHeight="1">
      <c r="A36" s="1"/>
      <c r="B36" s="8"/>
      <c r="C36" s="7"/>
      <c r="D36" s="1"/>
      <c r="E36" s="6"/>
      <c r="F36" s="6"/>
      <c r="G36" s="73" t="s">
        <v>114</v>
      </c>
      <c r="H36" s="45" t="s">
        <v>40</v>
      </c>
      <c r="I36" s="46">
        <v>3</v>
      </c>
      <c r="J36" s="47">
        <v>920000</v>
      </c>
      <c r="K36" s="47"/>
      <c r="L36" s="47"/>
      <c r="M36" s="47"/>
      <c r="N36" s="47"/>
      <c r="O36" s="48">
        <f t="shared" si="4"/>
        <v>1380000</v>
      </c>
      <c r="P36" s="49">
        <f t="shared" si="3"/>
        <v>1380000</v>
      </c>
      <c r="Q36" s="50"/>
    </row>
    <row r="37" spans="1:259" s="43" customFormat="1" ht="51.75" customHeight="1">
      <c r="A37" s="1"/>
      <c r="B37" s="8"/>
      <c r="C37" s="7"/>
      <c r="D37" s="1"/>
      <c r="E37" s="6"/>
      <c r="F37" s="6"/>
      <c r="G37" s="73" t="s">
        <v>115</v>
      </c>
      <c r="H37" s="45" t="s">
        <v>40</v>
      </c>
      <c r="I37" s="46">
        <v>2</v>
      </c>
      <c r="J37" s="47">
        <v>595000</v>
      </c>
      <c r="K37" s="47"/>
      <c r="L37" s="47"/>
      <c r="M37" s="47"/>
      <c r="N37" s="47"/>
      <c r="O37" s="48">
        <f t="shared" si="4"/>
        <v>595000</v>
      </c>
      <c r="P37" s="49">
        <f t="shared" si="3"/>
        <v>595000</v>
      </c>
      <c r="Q37" s="50"/>
    </row>
    <row r="38" spans="1:259" s="43" customFormat="1" ht="51.75" customHeight="1">
      <c r="A38" s="1"/>
      <c r="B38" s="8"/>
      <c r="C38" s="7"/>
      <c r="D38" s="1"/>
      <c r="E38" s="6"/>
      <c r="F38" s="6"/>
      <c r="G38" s="44" t="s">
        <v>122</v>
      </c>
      <c r="H38" s="45" t="s">
        <v>116</v>
      </c>
      <c r="I38" s="46">
        <v>16</v>
      </c>
      <c r="J38" s="47">
        <v>132500</v>
      </c>
      <c r="K38" s="47"/>
      <c r="L38" s="47"/>
      <c r="M38" s="47"/>
      <c r="N38" s="47"/>
      <c r="O38" s="48">
        <f t="shared" si="4"/>
        <v>1060000</v>
      </c>
      <c r="P38" s="49">
        <f t="shared" si="3"/>
        <v>1060000</v>
      </c>
      <c r="Q38" s="50"/>
    </row>
    <row r="39" spans="1:259" s="43" customFormat="1" ht="49.5" customHeight="1">
      <c r="A39" s="183">
        <v>7</v>
      </c>
      <c r="B39" s="180" t="s">
        <v>46</v>
      </c>
      <c r="C39" s="6" t="s">
        <v>45</v>
      </c>
      <c r="D39" s="1">
        <v>148</v>
      </c>
      <c r="E39" s="6">
        <v>272</v>
      </c>
      <c r="F39" s="6">
        <v>178.8</v>
      </c>
      <c r="G39" s="44" t="s">
        <v>51</v>
      </c>
      <c r="H39" s="45" t="s">
        <v>40</v>
      </c>
      <c r="I39" s="46">
        <v>35</v>
      </c>
      <c r="J39" s="47">
        <v>5195000</v>
      </c>
      <c r="K39" s="47"/>
      <c r="L39" s="47"/>
      <c r="M39" s="47">
        <f>(J39*80%)*7</f>
        <v>29092000</v>
      </c>
      <c r="N39" s="47"/>
      <c r="O39" s="48">
        <f>(J39*50%)*28</f>
        <v>72730000</v>
      </c>
      <c r="P39" s="49">
        <f>K39+L39+M39+O39</f>
        <v>101822000</v>
      </c>
      <c r="Q39" s="50"/>
    </row>
    <row r="40" spans="1:259" s="43" customFormat="1" ht="49.5" customHeight="1">
      <c r="A40" s="184"/>
      <c r="B40" s="181"/>
      <c r="C40" s="6"/>
      <c r="D40" s="1"/>
      <c r="E40" s="6"/>
      <c r="F40" s="6"/>
      <c r="G40" s="44" t="s">
        <v>52</v>
      </c>
      <c r="H40" s="45" t="s">
        <v>44</v>
      </c>
      <c r="I40" s="46">
        <v>22</v>
      </c>
      <c r="J40" s="47">
        <v>1628000</v>
      </c>
      <c r="K40" s="47"/>
      <c r="L40" s="47"/>
      <c r="M40" s="47">
        <f>(J40*80%)*22</f>
        <v>28652800</v>
      </c>
      <c r="N40" s="47"/>
      <c r="O40" s="48"/>
      <c r="P40" s="49">
        <f>K40+L40+M40+O40</f>
        <v>28652800</v>
      </c>
      <c r="Q40" s="50"/>
    </row>
    <row r="41" spans="1:259" s="43" customFormat="1" ht="49.5" customHeight="1">
      <c r="A41" s="185"/>
      <c r="B41" s="182"/>
      <c r="C41" s="6"/>
      <c r="D41" s="1"/>
      <c r="E41" s="6"/>
      <c r="F41" s="6"/>
      <c r="G41" s="44" t="s">
        <v>53</v>
      </c>
      <c r="H41" s="45" t="s">
        <v>44</v>
      </c>
      <c r="I41" s="46">
        <v>70</v>
      </c>
      <c r="J41" s="47">
        <v>228000</v>
      </c>
      <c r="K41" s="47"/>
      <c r="L41" s="47"/>
      <c r="M41" s="47">
        <f>(J41*80%)*70</f>
        <v>12768000</v>
      </c>
      <c r="N41" s="47"/>
      <c r="O41" s="48"/>
      <c r="P41" s="49">
        <f>K41+L41+M41+O41</f>
        <v>12768000</v>
      </c>
      <c r="Q41" s="50"/>
    </row>
    <row r="42" spans="1:259" s="43" customFormat="1" ht="49.5" customHeight="1">
      <c r="A42" s="1">
        <v>8</v>
      </c>
      <c r="B42" s="8" t="s">
        <v>42</v>
      </c>
      <c r="C42" s="6" t="s">
        <v>41</v>
      </c>
      <c r="D42" s="1">
        <v>156</v>
      </c>
      <c r="E42" s="6">
        <v>119</v>
      </c>
      <c r="F42" s="6">
        <v>594.79999999999995</v>
      </c>
      <c r="G42" s="44" t="s">
        <v>39</v>
      </c>
      <c r="H42" s="45" t="s">
        <v>40</v>
      </c>
      <c r="I42" s="46">
        <v>14</v>
      </c>
      <c r="J42" s="47">
        <v>3170000</v>
      </c>
      <c r="K42" s="47"/>
      <c r="L42" s="47"/>
      <c r="M42" s="47">
        <f>(J42*80%)*14</f>
        <v>35504000</v>
      </c>
      <c r="N42" s="47"/>
      <c r="O42" s="48"/>
      <c r="P42" s="49">
        <f t="shared" si="1"/>
        <v>35504000</v>
      </c>
      <c r="Q42" s="50"/>
    </row>
    <row r="43" spans="1:259" s="43" customFormat="1" ht="49.5" customHeight="1">
      <c r="A43" s="1"/>
      <c r="B43" s="8"/>
      <c r="C43" s="6"/>
      <c r="D43" s="1"/>
      <c r="E43" s="6"/>
      <c r="F43" s="6"/>
      <c r="G43" s="44" t="s">
        <v>43</v>
      </c>
      <c r="H43" s="45" t="s">
        <v>40</v>
      </c>
      <c r="I43" s="46">
        <v>31</v>
      </c>
      <c r="J43" s="47">
        <v>508000</v>
      </c>
      <c r="K43" s="47"/>
      <c r="L43" s="47"/>
      <c r="M43" s="47">
        <f>(J43*80%)*31</f>
        <v>12598400</v>
      </c>
      <c r="N43" s="47"/>
      <c r="O43" s="48"/>
      <c r="P43" s="49">
        <f t="shared" si="1"/>
        <v>12598400</v>
      </c>
      <c r="Q43" s="50"/>
    </row>
    <row r="44" spans="1:259" ht="26.25" customHeight="1">
      <c r="A44" s="178" t="s">
        <v>47</v>
      </c>
      <c r="B44" s="179"/>
      <c r="C44" s="51"/>
      <c r="D44" s="52"/>
      <c r="E44" s="52"/>
      <c r="F44" s="144">
        <f>SUM(F5:F43)</f>
        <v>2383.5</v>
      </c>
      <c r="G44" s="53"/>
      <c r="H44" s="54"/>
      <c r="I44" s="54"/>
      <c r="J44" s="55"/>
      <c r="K44" s="55"/>
      <c r="L44" s="55"/>
      <c r="M44" s="55"/>
      <c r="N44" s="55"/>
      <c r="O44" s="56"/>
      <c r="P44" s="56">
        <f>SUM(P5:P43)</f>
        <v>748091800</v>
      </c>
      <c r="Q44" s="57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  <c r="IW44" s="58"/>
      <c r="IX44" s="58"/>
      <c r="IY44" s="58"/>
    </row>
    <row r="45" spans="1:259">
      <c r="A45" s="59"/>
      <c r="B45" s="60"/>
      <c r="C45" s="60"/>
      <c r="D45" s="60"/>
      <c r="E45" s="60"/>
      <c r="F45" s="61"/>
      <c r="G45" s="62"/>
      <c r="H45" s="59"/>
      <c r="I45" s="59"/>
      <c r="J45" s="63"/>
      <c r="K45" s="63"/>
      <c r="L45" s="63"/>
      <c r="M45" s="63"/>
      <c r="N45" s="63"/>
      <c r="O45" s="63"/>
      <c r="P45" s="63"/>
    </row>
    <row r="46" spans="1:259" ht="15.75" customHeight="1">
      <c r="B46" s="66"/>
      <c r="C46" s="66"/>
      <c r="D46" s="66"/>
      <c r="E46" s="66"/>
      <c r="F46" s="67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8"/>
    </row>
    <row r="47" spans="1:259" ht="15.75" customHeight="1">
      <c r="B47" s="66"/>
      <c r="C47" s="66"/>
      <c r="D47" s="66"/>
      <c r="E47" s="66"/>
      <c r="F47" s="67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8"/>
    </row>
  </sheetData>
  <mergeCells count="5">
    <mergeCell ref="A44:B44"/>
    <mergeCell ref="B39:B41"/>
    <mergeCell ref="A39:A41"/>
    <mergeCell ref="A1:Q1"/>
    <mergeCell ref="A2:S2"/>
  </mergeCells>
  <pageMargins left="0.31496062992125984" right="0.11811023622047245" top="0.33" bottom="0.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Trình đợt 1</vt:lpstr>
      <vt:lpstr>PHƯƠNG ÁN vườn</vt:lpstr>
      <vt:lpstr>PHƯƠNG ÁN </vt:lpstr>
      <vt:lpstr>Tài sản </vt:lpstr>
      <vt:lpstr>'Tài sản '!Print_Area</vt:lpstr>
      <vt:lpstr>'Trình đợt 1'!Print_Area</vt:lpstr>
      <vt:lpstr>'PHƯƠNG ÁN vườn'!Print_Titles</vt:lpstr>
      <vt:lpstr>'Tài sản '!Print_Titles</vt:lpstr>
      <vt:lpstr>'Trình đợt 1'!Print_Titles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Admin</cp:lastModifiedBy>
  <cp:lastPrinted>2026-06-06T02:48:32Z</cp:lastPrinted>
  <dcterms:created xsi:type="dcterms:W3CDTF">2024-08-26T00:44:00Z</dcterms:created>
  <dcterms:modified xsi:type="dcterms:W3CDTF">2026-06-11T01:04:45Z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56216A6CA9A43A144E06AC686D1B4F1D_42</vt:lpwstr>
  </property>
  <property fmtid="{D5CDD505-2E9C-101B-9397-08002B2CF9AE}" pid="3" name="KSOProductBuildVer">
    <vt:lpwstr>1033-6.11.0.8615</vt:lpwstr>
  </property>
</Properties>
</file>